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9180" windowHeight="2910" activeTab="0"/>
  </bookViews>
  <sheets>
    <sheet name="01,09,16" sheetId="1" r:id="rId1"/>
    <sheet name="01,05,16" sheetId="2" r:id="rId2"/>
    <sheet name="01,01,16 (2)" sheetId="3" r:id="rId3"/>
    <sheet name="01,01,16" sheetId="4" r:id="rId4"/>
    <sheet name="01,12,15" sheetId="5" r:id="rId5"/>
    <sheet name="01,09,15" sheetId="6" r:id="rId6"/>
    <sheet name="СЮТ" sheetId="7" r:id="rId7"/>
  </sheets>
  <definedNames>
    <definedName name="_xlnm.Print_Area" localSheetId="3">'01,01,16'!#REF!</definedName>
    <definedName name="_xlnm.Print_Area" localSheetId="2">'01,01,16 (2)'!#REF!</definedName>
    <definedName name="_xlnm.Print_Area" localSheetId="1">'01,05,16'!#REF!</definedName>
    <definedName name="_xlnm.Print_Area" localSheetId="5">'01,09,15'!#REF!</definedName>
    <definedName name="_xlnm.Print_Area" localSheetId="0">'01,09,16'!$A$1:$O$36</definedName>
    <definedName name="_xlnm.Print_Area" localSheetId="4">'01,12,15'!#REF!</definedName>
    <definedName name="_xlnm.Print_Area" localSheetId="6">'СЮТ'!#REF!</definedName>
  </definedNames>
  <calcPr fullCalcOnLoad="1"/>
</workbook>
</file>

<file path=xl/sharedStrings.xml><?xml version="1.0" encoding="utf-8"?>
<sst xmlns="http://schemas.openxmlformats.org/spreadsheetml/2006/main" count="465" uniqueCount="81">
  <si>
    <t>за прест.</t>
  </si>
  <si>
    <t>В С Ь О Г О:</t>
  </si>
  <si>
    <t>ЗАТВЕРДЖУЮ</t>
  </si>
  <si>
    <t>п/п</t>
  </si>
  <si>
    <t>Назва структурного</t>
  </si>
  <si>
    <t>один.</t>
  </si>
  <si>
    <t>оклад</t>
  </si>
  <si>
    <t>на</t>
  </si>
  <si>
    <t>місяць</t>
  </si>
  <si>
    <t>Прибиральниця</t>
  </si>
  <si>
    <t>Методист</t>
  </si>
  <si>
    <t>підрозділу та посад</t>
  </si>
  <si>
    <t>стаж</t>
  </si>
  <si>
    <t>прибир.</t>
  </si>
  <si>
    <t>Директор</t>
  </si>
  <si>
    <t>Сторож</t>
  </si>
  <si>
    <t>Гуртки</t>
  </si>
  <si>
    <t>ШТАТНИЙ  РОЗПИС</t>
  </si>
  <si>
    <t xml:space="preserve"> </t>
  </si>
  <si>
    <t>котельні  річний</t>
  </si>
  <si>
    <t>С  Ю  Т</t>
  </si>
  <si>
    <t>роз</t>
  </si>
  <si>
    <t>ряд</t>
  </si>
  <si>
    <t>13</t>
  </si>
  <si>
    <t>2</t>
  </si>
  <si>
    <t>1</t>
  </si>
  <si>
    <t>9</t>
  </si>
  <si>
    <t>3</t>
  </si>
  <si>
    <t>І.П.Зюзько</t>
  </si>
  <si>
    <t xml:space="preserve">                                      </t>
  </si>
  <si>
    <t>______________</t>
  </si>
  <si>
    <t>Машиніст (кочегар)</t>
  </si>
  <si>
    <t>котельні (сезонний)</t>
  </si>
  <si>
    <t>фонд</t>
  </si>
  <si>
    <t>з/ти</t>
  </si>
  <si>
    <t>на місяць</t>
  </si>
  <si>
    <t>фонд з/ти</t>
  </si>
  <si>
    <t>з 1  січня    2015 р.</t>
  </si>
  <si>
    <t xml:space="preserve">Погоджено </t>
  </si>
  <si>
    <t>міський голова</t>
  </si>
  <si>
    <t>12 м-ці</t>
  </si>
  <si>
    <t xml:space="preserve">начальник фінансового </t>
  </si>
  <si>
    <t>В.С. Пунтус</t>
  </si>
  <si>
    <t>управління                      В.І.Печко</t>
  </si>
  <si>
    <t>змісячним фондом з/плати</t>
  </si>
  <si>
    <t xml:space="preserve">      штат в кількості   15,9   штатних одиниць</t>
  </si>
  <si>
    <t xml:space="preserve">начальник відділу освіти,молоді та спорту </t>
  </si>
  <si>
    <t xml:space="preserve">головний бухгалтер </t>
  </si>
  <si>
    <t xml:space="preserve">С.Д. Шарай </t>
  </si>
  <si>
    <t>з 1  вересня    2015 р.</t>
  </si>
  <si>
    <t>Керівник гуртка</t>
  </si>
  <si>
    <t>10</t>
  </si>
  <si>
    <t>8</t>
  </si>
  <si>
    <t>Р.П.Шморгун</t>
  </si>
  <si>
    <t>начальник відділу освіти, молоді та спорту</t>
  </si>
  <si>
    <t>з 1  грудня    2015 р.</t>
  </si>
  <si>
    <t>нічні</t>
  </si>
  <si>
    <t>шкідливі</t>
  </si>
  <si>
    <t>умови</t>
  </si>
  <si>
    <t>2016року</t>
  </si>
  <si>
    <t>надбавка</t>
  </si>
  <si>
    <t>за складніс</t>
  </si>
  <si>
    <t>і напруженіс</t>
  </si>
  <si>
    <t>з 1  травня    2015 р.</t>
  </si>
  <si>
    <t>штат в кількості 15,9 штатних одиниць</t>
  </si>
  <si>
    <t>начальник фінансового управління</t>
  </si>
  <si>
    <t>В.І.Печко</t>
  </si>
  <si>
    <t>1 травня 2016р.</t>
  </si>
  <si>
    <t>м.п.</t>
  </si>
  <si>
    <t>з місячним фондом з/плати</t>
  </si>
  <si>
    <t>з місячним фондом з/плати 38157,05грн.</t>
  </si>
  <si>
    <t xml:space="preserve">Головний бухгалтер </t>
  </si>
  <si>
    <t>С.Д.Шарай</t>
  </si>
  <si>
    <t>1 вересня 2016р.</t>
  </si>
  <si>
    <t>з 1  вересня    2016 р.</t>
  </si>
  <si>
    <t>ЗАТВЕРДЖЕНО</t>
  </si>
  <si>
    <t>Рішення дванадцятої сесії</t>
  </si>
  <si>
    <t>міської ради VII скликання</t>
  </si>
  <si>
    <t>06 жовтня 2016 року  № 183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</si>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</sst>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_-* #,##0.0\ &quot;грн.&quot;_-;\-* #,##0.0\ &quot;грн.&quot;_-;_-* &quot;-&quot;??\ &quot;грн.&quot;_-;_-@_-"/>
    <numFmt numFmtId="182" formatCode="_-* #,##0\ &quot;грн.&quot;_-;\-* #,##0\ &quot;грн.&quot;_-;_-* &quot;-&quot;??\ &quot;грн.&quot;_-;_-@_-"/>
    <numFmt numFmtId="183" formatCode="0.0"/>
    <numFmt numFmtId="184" formatCode="#,##0.00&quot;р.&quot;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u val="single"/>
      <sz val="11"/>
      <name val="Arial Cyr"/>
      <family val="0"/>
    </font>
    <font>
      <b/>
      <sz val="9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sz val="9"/>
      <color indexed="10"/>
      <name val="Arial Cyr"/>
      <family val="0"/>
    </font>
    <font>
      <b/>
      <sz val="18"/>
      <color indexed="10"/>
      <name val="Arial Cyr"/>
      <family val="0"/>
    </font>
    <font>
      <b/>
      <sz val="11"/>
      <color indexed="10"/>
      <name val="Arial Cyr"/>
      <family val="0"/>
    </font>
    <font>
      <b/>
      <sz val="12"/>
      <color indexed="20"/>
      <name val="Arial Cyr"/>
      <family val="0"/>
    </font>
    <font>
      <u val="single"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9" fontId="5" fillId="0" borderId="18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9" fontId="0" fillId="0" borderId="15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9" fontId="5" fillId="0" borderId="15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/>
    </xf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5" fillId="0" borderId="25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14" xfId="0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4" fillId="0" borderId="21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5" fillId="0" borderId="21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 horizontal="center"/>
    </xf>
    <xf numFmtId="2" fontId="3" fillId="32" borderId="15" xfId="0" applyNumberFormat="1" applyFont="1" applyFill="1" applyBorder="1" applyAlignment="1">
      <alignment horizontal="center"/>
    </xf>
    <xf numFmtId="2" fontId="12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2" fontId="3" fillId="0" borderId="24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2" fontId="0" fillId="0" borderId="30" xfId="0" applyNumberFormat="1" applyBorder="1" applyAlignment="1">
      <alignment/>
    </xf>
    <xf numFmtId="2" fontId="7" fillId="0" borderId="31" xfId="0" applyNumberFormat="1" applyFont="1" applyBorder="1" applyAlignment="1">
      <alignment/>
    </xf>
    <xf numFmtId="2" fontId="5" fillId="0" borderId="32" xfId="0" applyNumberFormat="1" applyFont="1" applyBorder="1" applyAlignment="1">
      <alignment horizontal="center"/>
    </xf>
    <xf numFmtId="0" fontId="6" fillId="0" borderId="33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3" fillId="0" borderId="33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2" fontId="3" fillId="32" borderId="13" xfId="0" applyNumberFormat="1" applyFont="1" applyFill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/>
    </xf>
    <xf numFmtId="0" fontId="0" fillId="0" borderId="37" xfId="0" applyNumberFormat="1" applyBorder="1" applyAlignment="1">
      <alignment horizontal="center"/>
    </xf>
    <xf numFmtId="2" fontId="0" fillId="0" borderId="21" xfId="0" applyNumberFormat="1" applyFont="1" applyBorder="1" applyAlignment="1">
      <alignment/>
    </xf>
    <xf numFmtId="2" fontId="9" fillId="0" borderId="21" xfId="0" applyNumberFormat="1" applyFont="1" applyBorder="1" applyAlignment="1">
      <alignment/>
    </xf>
    <xf numFmtId="2" fontId="5" fillId="0" borderId="38" xfId="0" applyNumberFormat="1" applyFont="1" applyBorder="1" applyAlignment="1">
      <alignment/>
    </xf>
    <xf numFmtId="2" fontId="0" fillId="0" borderId="33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4" fillId="0" borderId="24" xfId="0" applyNumberFormat="1" applyFont="1" applyBorder="1" applyAlignment="1">
      <alignment/>
    </xf>
    <xf numFmtId="2" fontId="11" fillId="0" borderId="40" xfId="0" applyNumberFormat="1" applyFont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center"/>
    </xf>
    <xf numFmtId="2" fontId="11" fillId="33" borderId="41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2" fontId="11" fillId="32" borderId="10" xfId="0" applyNumberFormat="1" applyFont="1" applyFill="1" applyBorder="1" applyAlignment="1">
      <alignment/>
    </xf>
    <xf numFmtId="49" fontId="18" fillId="32" borderId="10" xfId="0" applyNumberFormat="1" applyFont="1" applyFill="1" applyBorder="1" applyAlignment="1">
      <alignment horizontal="center"/>
    </xf>
    <xf numFmtId="0" fontId="3" fillId="32" borderId="15" xfId="0" applyNumberFormat="1" applyFont="1" applyFill="1" applyBorder="1" applyAlignment="1">
      <alignment horizontal="center"/>
    </xf>
    <xf numFmtId="2" fontId="3" fillId="32" borderId="33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49" fontId="18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11" fillId="33" borderId="17" xfId="0" applyNumberFormat="1" applyFont="1" applyFill="1" applyBorder="1" applyAlignment="1">
      <alignment/>
    </xf>
    <xf numFmtId="49" fontId="18" fillId="33" borderId="17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/>
    </xf>
    <xf numFmtId="2" fontId="5" fillId="0" borderId="42" xfId="0" applyNumberFormat="1" applyFont="1" applyBorder="1" applyAlignment="1">
      <alignment horizontal="right"/>
    </xf>
    <xf numFmtId="2" fontId="11" fillId="34" borderId="10" xfId="0" applyNumberFormat="1" applyFont="1" applyFill="1" applyBorder="1" applyAlignment="1">
      <alignment/>
    </xf>
    <xf numFmtId="49" fontId="18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2" fontId="3" fillId="34" borderId="33" xfId="0" applyNumberFormat="1" applyFont="1" applyFill="1" applyBorder="1" applyAlignment="1">
      <alignment/>
    </xf>
    <xf numFmtId="2" fontId="11" fillId="34" borderId="17" xfId="0" applyNumberFormat="1" applyFont="1" applyFill="1" applyBorder="1" applyAlignment="1">
      <alignment/>
    </xf>
    <xf numFmtId="49" fontId="18" fillId="34" borderId="17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/>
    </xf>
    <xf numFmtId="2" fontId="11" fillId="34" borderId="40" xfId="0" applyNumberFormat="1" applyFont="1" applyFill="1" applyBorder="1" applyAlignment="1">
      <alignment/>
    </xf>
    <xf numFmtId="2" fontId="11" fillId="34" borderId="41" xfId="0" applyNumberFormat="1" applyFont="1" applyFill="1" applyBorder="1" applyAlignment="1">
      <alignment/>
    </xf>
    <xf numFmtId="49" fontId="18" fillId="34" borderId="15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2" fontId="8" fillId="34" borderId="17" xfId="0" applyNumberFormat="1" applyFont="1" applyFill="1" applyBorder="1" applyAlignment="1">
      <alignment/>
    </xf>
    <xf numFmtId="10" fontId="5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5" fillId="0" borderId="1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2" fontId="7" fillId="0" borderId="24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2" fontId="7" fillId="0" borderId="42" xfId="0" applyNumberFormat="1" applyFont="1" applyBorder="1" applyAlignment="1">
      <alignment horizontal="right"/>
    </xf>
    <xf numFmtId="2" fontId="3" fillId="34" borderId="40" xfId="0" applyNumberFormat="1" applyFont="1" applyFill="1" applyBorder="1" applyAlignment="1">
      <alignment/>
    </xf>
    <xf numFmtId="2" fontId="3" fillId="34" borderId="41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2" fontId="19" fillId="0" borderId="24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Border="1" applyAlignment="1">
      <alignment/>
    </xf>
    <xf numFmtId="2" fontId="3" fillId="34" borderId="1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34" borderId="15" xfId="0" applyNumberFormat="1" applyFont="1" applyFill="1" applyBorder="1" applyAlignment="1">
      <alignment horizontal="center"/>
    </xf>
    <xf numFmtId="2" fontId="3" fillId="34" borderId="17" xfId="0" applyNumberFormat="1" applyFont="1" applyFill="1" applyBorder="1" applyAlignment="1">
      <alignment horizontal="center"/>
    </xf>
    <xf numFmtId="2" fontId="3" fillId="34" borderId="35" xfId="0" applyNumberFormat="1" applyFont="1" applyFill="1" applyBorder="1" applyAlignment="1">
      <alignment horizontal="center"/>
    </xf>
    <xf numFmtId="2" fontId="3" fillId="34" borderId="32" xfId="0" applyNumberFormat="1" applyFont="1" applyFill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49" fontId="18" fillId="34" borderId="15" xfId="0" applyNumberFormat="1" applyFont="1" applyFill="1" applyBorder="1" applyAlignment="1">
      <alignment horizontal="center"/>
    </xf>
    <xf numFmtId="49" fontId="18" fillId="34" borderId="17" xfId="0" applyNumberFormat="1" applyFont="1" applyFill="1" applyBorder="1" applyAlignment="1">
      <alignment horizontal="center"/>
    </xf>
    <xf numFmtId="0" fontId="3" fillId="34" borderId="15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2" fontId="10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90" zoomScaleNormal="75" zoomScaleSheetLayoutView="90" workbookViewId="0" topLeftCell="A16">
      <selection activeCell="E33" sqref="E33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125" style="0" customWidth="1"/>
    <col min="9" max="9" width="10.625" style="0" hidden="1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spans="12:15" ht="12.75">
      <c r="L1" s="185"/>
      <c r="M1" s="186"/>
      <c r="N1" s="186"/>
      <c r="O1" s="186"/>
    </row>
    <row r="2" spans="12:15" ht="18">
      <c r="L2" s="187" t="s">
        <v>75</v>
      </c>
      <c r="M2" s="184"/>
      <c r="N2" s="184"/>
      <c r="O2" s="184"/>
    </row>
    <row r="3" spans="12:15" ht="18">
      <c r="L3" s="187" t="s">
        <v>76</v>
      </c>
      <c r="M3" s="184"/>
      <c r="N3" s="184"/>
      <c r="O3" s="184"/>
    </row>
    <row r="4" spans="12:15" ht="18">
      <c r="L4" s="187" t="s">
        <v>77</v>
      </c>
      <c r="M4" s="184"/>
      <c r="N4" s="184"/>
      <c r="O4" s="184"/>
    </row>
    <row r="5" spans="12:15" ht="15">
      <c r="L5" s="183" t="s">
        <v>78</v>
      </c>
      <c r="M5" s="184"/>
      <c r="N5" s="184"/>
      <c r="O5" s="184"/>
    </row>
    <row r="6" spans="12:15" ht="15">
      <c r="L6" s="155"/>
      <c r="M6" s="156"/>
      <c r="N6" s="156"/>
      <c r="O6" s="156"/>
    </row>
    <row r="7" spans="1:15" ht="23.25">
      <c r="A7" s="36"/>
      <c r="B7" s="161" t="s">
        <v>38</v>
      </c>
      <c r="C7" s="161"/>
      <c r="D7" s="161"/>
      <c r="E7" s="161"/>
      <c r="F7" s="162" t="s">
        <v>17</v>
      </c>
      <c r="G7" s="162"/>
      <c r="H7" s="163"/>
      <c r="I7" s="163"/>
      <c r="J7" s="163"/>
      <c r="K7" s="164"/>
      <c r="L7" s="165"/>
      <c r="M7" s="195" t="s">
        <v>2</v>
      </c>
      <c r="N7" s="195"/>
      <c r="O7" s="11"/>
    </row>
    <row r="8" spans="1:15" ht="15">
      <c r="A8" s="36"/>
      <c r="B8" s="150" t="s">
        <v>64</v>
      </c>
      <c r="C8" s="150"/>
      <c r="D8" s="36"/>
      <c r="E8" s="36"/>
      <c r="F8" s="36"/>
      <c r="G8" s="36"/>
      <c r="H8" s="36"/>
      <c r="I8" s="196" t="s">
        <v>45</v>
      </c>
      <c r="J8" s="190"/>
      <c r="K8" s="190"/>
      <c r="L8" s="190"/>
      <c r="M8" s="190"/>
      <c r="N8" s="190"/>
      <c r="O8" s="166"/>
    </row>
    <row r="9" spans="1:15" ht="18">
      <c r="A9" s="36"/>
      <c r="B9" s="197" t="s">
        <v>70</v>
      </c>
      <c r="C9" s="198"/>
      <c r="D9" s="150"/>
      <c r="E9" s="191" t="s">
        <v>74</v>
      </c>
      <c r="F9" s="191"/>
      <c r="G9" s="87"/>
      <c r="H9" s="196" t="s">
        <v>69</v>
      </c>
      <c r="I9" s="196"/>
      <c r="J9" s="196"/>
      <c r="K9" s="196"/>
      <c r="L9" s="196"/>
      <c r="M9" s="196"/>
      <c r="N9" s="196"/>
      <c r="O9" s="167">
        <f>N30</f>
        <v>38157.05</v>
      </c>
    </row>
    <row r="10" spans="1:15" ht="23.25">
      <c r="A10" s="36"/>
      <c r="B10" s="151" t="s">
        <v>65</v>
      </c>
      <c r="C10" s="151"/>
      <c r="D10" s="69"/>
      <c r="E10" s="69"/>
      <c r="F10" s="69" t="s">
        <v>20</v>
      </c>
      <c r="G10" s="69"/>
      <c r="H10" s="36"/>
      <c r="I10" s="36"/>
      <c r="J10" s="36"/>
      <c r="K10" s="36"/>
      <c r="L10" s="61" t="s">
        <v>54</v>
      </c>
      <c r="M10" s="61"/>
      <c r="N10" s="61"/>
      <c r="O10" s="61"/>
    </row>
    <row r="11" spans="1:15" ht="15">
      <c r="A11" s="36"/>
      <c r="B11" s="36"/>
      <c r="C11" s="36" t="s">
        <v>66</v>
      </c>
      <c r="D11" s="36"/>
      <c r="E11" s="36"/>
      <c r="F11" s="36"/>
      <c r="G11" s="36"/>
      <c r="H11" s="36"/>
      <c r="I11" s="36"/>
      <c r="J11" s="36"/>
      <c r="K11" s="36"/>
      <c r="L11" s="143"/>
      <c r="M11" s="143"/>
      <c r="N11" s="145" t="s">
        <v>28</v>
      </c>
      <c r="O11" s="168"/>
    </row>
    <row r="12" spans="1:15" ht="15">
      <c r="A12" s="36"/>
      <c r="B12" s="151" t="s">
        <v>73</v>
      </c>
      <c r="C12" s="36" t="s">
        <v>68</v>
      </c>
      <c r="D12" s="36"/>
      <c r="E12" s="36"/>
      <c r="F12" s="36"/>
      <c r="G12" s="36"/>
      <c r="H12" s="36"/>
      <c r="I12" s="36"/>
      <c r="J12" s="36"/>
      <c r="K12" s="36"/>
      <c r="L12" s="151" t="s">
        <v>73</v>
      </c>
      <c r="M12" s="151"/>
      <c r="N12" s="53"/>
      <c r="O12" s="169" t="s">
        <v>68</v>
      </c>
    </row>
    <row r="13" spans="1:15" ht="12.75">
      <c r="A13" s="172" t="s">
        <v>3</v>
      </c>
      <c r="B13" s="173" t="s">
        <v>4</v>
      </c>
      <c r="C13" s="173" t="s">
        <v>21</v>
      </c>
      <c r="D13" s="172"/>
      <c r="E13" s="173"/>
      <c r="F13" s="174" t="s">
        <v>33</v>
      </c>
      <c r="G13" s="172"/>
      <c r="H13" s="175">
        <v>0.1</v>
      </c>
      <c r="I13" s="172"/>
      <c r="J13" s="176"/>
      <c r="K13" s="176"/>
      <c r="L13" s="177" t="s">
        <v>56</v>
      </c>
      <c r="M13" s="177" t="s">
        <v>57</v>
      </c>
      <c r="N13" s="174" t="s">
        <v>36</v>
      </c>
      <c r="O13" s="174" t="s">
        <v>36</v>
      </c>
    </row>
    <row r="14" spans="1:15" ht="14.25">
      <c r="A14" s="172"/>
      <c r="B14" s="173" t="s">
        <v>11</v>
      </c>
      <c r="C14" s="174" t="s">
        <v>22</v>
      </c>
      <c r="D14" s="178" t="s">
        <v>5</v>
      </c>
      <c r="E14" s="179" t="s">
        <v>6</v>
      </c>
      <c r="F14" s="174" t="s">
        <v>34</v>
      </c>
      <c r="G14" s="179" t="s">
        <v>12</v>
      </c>
      <c r="H14" s="174" t="s">
        <v>0</v>
      </c>
      <c r="I14" s="172"/>
      <c r="J14" s="172"/>
      <c r="K14" s="172"/>
      <c r="L14" s="180"/>
      <c r="M14" s="173" t="s">
        <v>58</v>
      </c>
      <c r="N14" s="174" t="s">
        <v>7</v>
      </c>
      <c r="O14" s="174" t="s">
        <v>7</v>
      </c>
    </row>
    <row r="15" spans="1:15" ht="12.75">
      <c r="A15" s="172"/>
      <c r="B15" s="172"/>
      <c r="C15" s="172"/>
      <c r="D15" s="172"/>
      <c r="E15" s="172"/>
      <c r="F15" s="174" t="s">
        <v>35</v>
      </c>
      <c r="G15" s="172"/>
      <c r="H15" s="172"/>
      <c r="I15" s="172"/>
      <c r="J15" s="178"/>
      <c r="K15" s="172"/>
      <c r="L15" s="175">
        <v>0.4</v>
      </c>
      <c r="M15" s="175">
        <v>0.1</v>
      </c>
      <c r="N15" s="174" t="s">
        <v>8</v>
      </c>
      <c r="O15" s="174" t="s">
        <v>40</v>
      </c>
    </row>
    <row r="16" spans="1:15" ht="14.25">
      <c r="A16" s="1">
        <v>1</v>
      </c>
      <c r="B16" s="1">
        <v>2</v>
      </c>
      <c r="C16" s="1">
        <v>3</v>
      </c>
      <c r="D16" s="23">
        <v>4</v>
      </c>
      <c r="E16" s="1">
        <v>5</v>
      </c>
      <c r="F16" s="1">
        <v>6</v>
      </c>
      <c r="G16" s="1">
        <v>7</v>
      </c>
      <c r="H16" s="1">
        <v>8</v>
      </c>
      <c r="I16" s="1">
        <v>9</v>
      </c>
      <c r="J16" s="1"/>
      <c r="K16" s="1"/>
      <c r="L16" s="1">
        <v>10</v>
      </c>
      <c r="M16" s="1">
        <v>11</v>
      </c>
      <c r="N16" s="1">
        <v>12</v>
      </c>
      <c r="O16" s="1">
        <v>13</v>
      </c>
    </row>
    <row r="17" spans="1:15" ht="18.75" customHeight="1">
      <c r="A17" s="181">
        <v>1</v>
      </c>
      <c r="B17" s="126" t="s">
        <v>14</v>
      </c>
      <c r="C17" s="123" t="s">
        <v>23</v>
      </c>
      <c r="D17" s="124">
        <v>1</v>
      </c>
      <c r="E17" s="125">
        <v>2690</v>
      </c>
      <c r="F17" s="126">
        <f>E17</f>
        <v>2690</v>
      </c>
      <c r="G17" s="126">
        <f>F17*0.3</f>
        <v>807</v>
      </c>
      <c r="H17" s="126">
        <f aca="true" t="shared" si="0" ref="H17:H23">F17*10%</f>
        <v>269</v>
      </c>
      <c r="I17" s="126"/>
      <c r="J17" s="126"/>
      <c r="K17" s="126"/>
      <c r="L17" s="126"/>
      <c r="M17" s="126"/>
      <c r="N17" s="149">
        <f>F17+G17+H17+I17+J17+K17+L17+M17</f>
        <v>3766</v>
      </c>
      <c r="O17" s="149">
        <f>(N17*8)+('01,01,16'!N12*4)</f>
        <v>44279.2</v>
      </c>
    </row>
    <row r="18" spans="1:15" ht="19.5" customHeight="1">
      <c r="A18" s="181">
        <v>2</v>
      </c>
      <c r="B18" s="126" t="s">
        <v>10</v>
      </c>
      <c r="C18" s="123" t="s">
        <v>26</v>
      </c>
      <c r="D18" s="124">
        <v>1</v>
      </c>
      <c r="E18" s="125">
        <v>2050</v>
      </c>
      <c r="F18" s="126">
        <f aca="true" t="shared" si="1" ref="F18:F26">D18*E18</f>
        <v>2050</v>
      </c>
      <c r="G18" s="126">
        <f>F18*0.2</f>
        <v>410</v>
      </c>
      <c r="H18" s="126">
        <f t="shared" si="0"/>
        <v>205</v>
      </c>
      <c r="I18" s="126"/>
      <c r="J18" s="126"/>
      <c r="K18" s="126"/>
      <c r="L18" s="126"/>
      <c r="M18" s="126"/>
      <c r="N18" s="149">
        <f aca="true" t="shared" si="2" ref="N18:N25">F18+G18+H18+I18+J18+K18+L18+M18</f>
        <v>2665</v>
      </c>
      <c r="O18" s="149">
        <f>(N18*8)+('01,01,16'!N13*4)</f>
        <v>31330</v>
      </c>
    </row>
    <row r="19" spans="1:15" ht="19.5" customHeight="1">
      <c r="A19" s="181">
        <v>3</v>
      </c>
      <c r="B19" s="126" t="s">
        <v>50</v>
      </c>
      <c r="C19" s="123" t="s">
        <v>51</v>
      </c>
      <c r="D19" s="124">
        <v>1</v>
      </c>
      <c r="E19" s="125">
        <v>2157</v>
      </c>
      <c r="F19" s="126">
        <f t="shared" si="1"/>
        <v>2157</v>
      </c>
      <c r="G19" s="126">
        <f>F19*30%</f>
        <v>647.1</v>
      </c>
      <c r="H19" s="126">
        <f t="shared" si="0"/>
        <v>215.70000000000002</v>
      </c>
      <c r="I19" s="126"/>
      <c r="J19" s="126"/>
      <c r="K19" s="126"/>
      <c r="L19" s="126"/>
      <c r="M19" s="126"/>
      <c r="N19" s="149">
        <f t="shared" si="2"/>
        <v>3019.7999999999997</v>
      </c>
      <c r="O19" s="149">
        <f>(N19*8)+('01,01,16'!N20*4)</f>
        <v>35504</v>
      </c>
    </row>
    <row r="20" spans="1:15" ht="24" customHeight="1">
      <c r="A20" s="181">
        <v>4</v>
      </c>
      <c r="B20" s="126" t="s">
        <v>50</v>
      </c>
      <c r="C20" s="123" t="s">
        <v>51</v>
      </c>
      <c r="D20" s="124">
        <v>1.22</v>
      </c>
      <c r="E20" s="125">
        <v>2157</v>
      </c>
      <c r="F20" s="126">
        <f t="shared" si="1"/>
        <v>2631.54</v>
      </c>
      <c r="G20" s="126">
        <f>F20*20%</f>
        <v>526.308</v>
      </c>
      <c r="H20" s="126">
        <f t="shared" si="0"/>
        <v>263.154</v>
      </c>
      <c r="I20" s="126"/>
      <c r="J20" s="126"/>
      <c r="K20" s="126"/>
      <c r="L20" s="126"/>
      <c r="M20" s="126"/>
      <c r="N20" s="149">
        <f t="shared" si="2"/>
        <v>3421.002</v>
      </c>
      <c r="O20" s="149">
        <f>(N20*8)+('01,01,16'!N21*4)</f>
        <v>40220.96</v>
      </c>
    </row>
    <row r="21" spans="1:15" ht="19.5" customHeight="1">
      <c r="A21" s="181">
        <v>5</v>
      </c>
      <c r="B21" s="126" t="s">
        <v>50</v>
      </c>
      <c r="C21" s="123" t="s">
        <v>26</v>
      </c>
      <c r="D21" s="124">
        <v>2</v>
      </c>
      <c r="E21" s="125">
        <v>2050</v>
      </c>
      <c r="F21" s="126">
        <f t="shared" si="1"/>
        <v>4100</v>
      </c>
      <c r="G21" s="126">
        <f>F21*30%</f>
        <v>1230</v>
      </c>
      <c r="H21" s="126">
        <f t="shared" si="0"/>
        <v>410</v>
      </c>
      <c r="I21" s="126"/>
      <c r="J21" s="126"/>
      <c r="K21" s="126"/>
      <c r="L21" s="126"/>
      <c r="M21" s="126"/>
      <c r="N21" s="149">
        <f t="shared" si="2"/>
        <v>5740</v>
      </c>
      <c r="O21" s="149">
        <f>(N21*8)+('01,01,16'!N22*4)</f>
        <v>67480</v>
      </c>
    </row>
    <row r="22" spans="1:15" ht="20.25" customHeight="1">
      <c r="A22" s="181">
        <v>6</v>
      </c>
      <c r="B22" s="126" t="s">
        <v>50</v>
      </c>
      <c r="C22" s="123" t="s">
        <v>26</v>
      </c>
      <c r="D22" s="124">
        <v>1.9</v>
      </c>
      <c r="E22" s="125">
        <v>2050</v>
      </c>
      <c r="F22" s="126">
        <f t="shared" si="1"/>
        <v>3895</v>
      </c>
      <c r="G22" s="126">
        <f>F22*10%</f>
        <v>389.5</v>
      </c>
      <c r="H22" s="126">
        <f t="shared" si="0"/>
        <v>389.5</v>
      </c>
      <c r="I22" s="126"/>
      <c r="J22" s="126"/>
      <c r="K22" s="126"/>
      <c r="L22" s="126"/>
      <c r="M22" s="126"/>
      <c r="N22" s="149">
        <f t="shared" si="2"/>
        <v>4674</v>
      </c>
      <c r="O22" s="149">
        <f>(N22*8)+('01,01,16'!N23*4)</f>
        <v>54948</v>
      </c>
    </row>
    <row r="23" spans="1:15" ht="16.5" customHeight="1">
      <c r="A23" s="181">
        <v>7</v>
      </c>
      <c r="B23" s="126" t="s">
        <v>50</v>
      </c>
      <c r="C23" s="123" t="s">
        <v>52</v>
      </c>
      <c r="D23" s="124">
        <v>1.78</v>
      </c>
      <c r="E23" s="125">
        <v>1943</v>
      </c>
      <c r="F23" s="126">
        <f t="shared" si="1"/>
        <v>3458.54</v>
      </c>
      <c r="G23" s="126">
        <f>F23*10%</f>
        <v>345.85400000000004</v>
      </c>
      <c r="H23" s="126">
        <f t="shared" si="0"/>
        <v>345.85400000000004</v>
      </c>
      <c r="I23" s="126"/>
      <c r="J23" s="126"/>
      <c r="K23" s="126"/>
      <c r="L23" s="126"/>
      <c r="M23" s="126"/>
      <c r="N23" s="149">
        <f t="shared" si="2"/>
        <v>4150.2480000000005</v>
      </c>
      <c r="O23" s="149">
        <f>(N23*8)+('01,01,16'!N24*4)</f>
        <v>48794.784</v>
      </c>
    </row>
    <row r="24" spans="1:15" ht="15.75">
      <c r="A24" s="181">
        <v>8</v>
      </c>
      <c r="B24" s="126" t="s">
        <v>15</v>
      </c>
      <c r="C24" s="123" t="s">
        <v>24</v>
      </c>
      <c r="D24" s="124">
        <v>1</v>
      </c>
      <c r="E24" s="125">
        <v>1521</v>
      </c>
      <c r="F24" s="126">
        <f t="shared" si="1"/>
        <v>1521</v>
      </c>
      <c r="G24" s="126"/>
      <c r="H24" s="126"/>
      <c r="I24" s="126"/>
      <c r="J24" s="126"/>
      <c r="K24" s="126"/>
      <c r="L24" s="126">
        <v>608.4</v>
      </c>
      <c r="M24" s="126"/>
      <c r="N24" s="149">
        <f t="shared" si="2"/>
        <v>2129.4</v>
      </c>
      <c r="O24" s="149">
        <f>(N24*8)+('01,01,16'!N14*4)</f>
        <v>24939.2</v>
      </c>
    </row>
    <row r="25" spans="1:15" ht="18.75" customHeight="1">
      <c r="A25" s="181">
        <v>9</v>
      </c>
      <c r="B25" s="126" t="s">
        <v>9</v>
      </c>
      <c r="C25" s="123" t="s">
        <v>25</v>
      </c>
      <c r="D25" s="124">
        <v>1</v>
      </c>
      <c r="E25" s="125">
        <v>1516</v>
      </c>
      <c r="F25" s="126">
        <f t="shared" si="1"/>
        <v>1516</v>
      </c>
      <c r="G25" s="126"/>
      <c r="H25" s="126"/>
      <c r="I25" s="126"/>
      <c r="J25" s="126"/>
      <c r="K25" s="126"/>
      <c r="L25" s="126"/>
      <c r="M25" s="125">
        <f>F25*0.1</f>
        <v>151.6</v>
      </c>
      <c r="N25" s="149">
        <f t="shared" si="2"/>
        <v>1667.6</v>
      </c>
      <c r="O25" s="149">
        <f>(N25*8)+('01,01,16'!N15*4)</f>
        <v>19404</v>
      </c>
    </row>
    <row r="26" spans="1:15" ht="15">
      <c r="A26" s="192">
        <v>10</v>
      </c>
      <c r="B26" s="126" t="s">
        <v>31</v>
      </c>
      <c r="C26" s="193" t="s">
        <v>27</v>
      </c>
      <c r="D26" s="194">
        <v>1</v>
      </c>
      <c r="E26" s="188">
        <v>1532</v>
      </c>
      <c r="F26" s="188">
        <f t="shared" si="1"/>
        <v>1532</v>
      </c>
      <c r="G26" s="188"/>
      <c r="H26" s="188"/>
      <c r="I26" s="188" t="s">
        <v>18</v>
      </c>
      <c r="J26" s="126"/>
      <c r="K26" s="126"/>
      <c r="L26" s="188"/>
      <c r="M26" s="188"/>
      <c r="N26" s="188">
        <f>SUM(F26:M26)</f>
        <v>1532</v>
      </c>
      <c r="O26" s="188">
        <f>(N26*8)+('01,01,16'!N17*4)</f>
        <v>17828</v>
      </c>
    </row>
    <row r="27" spans="1:15" ht="11.25" customHeight="1">
      <c r="A27" s="192"/>
      <c r="B27" s="126" t="s">
        <v>19</v>
      </c>
      <c r="C27" s="193"/>
      <c r="D27" s="194"/>
      <c r="E27" s="188"/>
      <c r="F27" s="188"/>
      <c r="G27" s="188"/>
      <c r="H27" s="188"/>
      <c r="I27" s="188"/>
      <c r="J27" s="126"/>
      <c r="K27" s="126"/>
      <c r="L27" s="188"/>
      <c r="M27" s="188"/>
      <c r="N27" s="188"/>
      <c r="O27" s="188"/>
    </row>
    <row r="28" spans="1:15" ht="15">
      <c r="A28" s="192">
        <v>11</v>
      </c>
      <c r="B28" s="126" t="s">
        <v>31</v>
      </c>
      <c r="C28" s="193" t="s">
        <v>24</v>
      </c>
      <c r="D28" s="194">
        <v>3</v>
      </c>
      <c r="E28" s="188">
        <v>1521</v>
      </c>
      <c r="F28" s="188">
        <f>E28*D28</f>
        <v>4563</v>
      </c>
      <c r="G28" s="188"/>
      <c r="H28" s="188"/>
      <c r="I28" s="188"/>
      <c r="J28" s="126"/>
      <c r="K28" s="126"/>
      <c r="L28" s="188">
        <v>829</v>
      </c>
      <c r="M28" s="188"/>
      <c r="N28" s="188">
        <f>SUM(F28:M28)</f>
        <v>5392</v>
      </c>
      <c r="O28" s="188">
        <f>(N28*2)+('01,01,16'!N19*4)</f>
        <v>30696</v>
      </c>
    </row>
    <row r="29" spans="1:15" ht="12" customHeight="1">
      <c r="A29" s="192"/>
      <c r="B29" s="126" t="s">
        <v>32</v>
      </c>
      <c r="C29" s="193"/>
      <c r="D29" s="194"/>
      <c r="E29" s="188"/>
      <c r="F29" s="188"/>
      <c r="G29" s="188"/>
      <c r="H29" s="188"/>
      <c r="I29" s="188"/>
      <c r="J29" s="126"/>
      <c r="K29" s="126"/>
      <c r="L29" s="188"/>
      <c r="M29" s="188"/>
      <c r="N29" s="188"/>
      <c r="O29" s="188"/>
    </row>
    <row r="30" spans="1:15" ht="18">
      <c r="A30" s="182"/>
      <c r="B30" s="27" t="s">
        <v>1</v>
      </c>
      <c r="C30" s="27"/>
      <c r="D30" s="31">
        <v>15.9</v>
      </c>
      <c r="E30" s="26"/>
      <c r="F30" s="27">
        <f aca="true" t="shared" si="3" ref="F30:O30">SUM(F17:F29)</f>
        <v>30114.08</v>
      </c>
      <c r="G30" s="27">
        <f t="shared" si="3"/>
        <v>4355.762</v>
      </c>
      <c r="H30" s="27">
        <f t="shared" si="3"/>
        <v>2098.208</v>
      </c>
      <c r="I30" s="27">
        <f t="shared" si="3"/>
        <v>0</v>
      </c>
      <c r="J30" s="27">
        <f t="shared" si="3"/>
        <v>0</v>
      </c>
      <c r="K30" s="27">
        <f t="shared" si="3"/>
        <v>0</v>
      </c>
      <c r="L30" s="27">
        <f t="shared" si="3"/>
        <v>1437.4</v>
      </c>
      <c r="M30" s="27">
        <f t="shared" si="3"/>
        <v>151.6</v>
      </c>
      <c r="N30" s="27">
        <f t="shared" si="3"/>
        <v>38157.05</v>
      </c>
      <c r="O30" s="27">
        <f t="shared" si="3"/>
        <v>415424.14400000003</v>
      </c>
    </row>
    <row r="31" spans="1:15" ht="12.75">
      <c r="A31" s="157"/>
      <c r="B31" s="50"/>
      <c r="C31" s="50"/>
      <c r="D31" s="170"/>
      <c r="E31" s="170"/>
      <c r="F31" s="50" t="s">
        <v>18</v>
      </c>
      <c r="G31" s="50"/>
      <c r="H31" s="50"/>
      <c r="I31" s="50"/>
      <c r="J31" s="50"/>
      <c r="K31" s="50"/>
      <c r="L31" s="50"/>
      <c r="M31" s="50"/>
      <c r="N31" s="171"/>
      <c r="O31" s="171"/>
    </row>
    <row r="32" spans="1:15" ht="14.25">
      <c r="A32" s="158"/>
      <c r="B32" s="50"/>
      <c r="C32" s="189"/>
      <c r="D32" s="190"/>
      <c r="E32" s="190"/>
      <c r="F32" s="190"/>
      <c r="G32" s="12"/>
      <c r="H32" s="159"/>
      <c r="I32" s="159" t="s">
        <v>53</v>
      </c>
      <c r="J32" s="160"/>
      <c r="K32" s="160"/>
      <c r="L32" s="151"/>
      <c r="M32" s="50"/>
      <c r="N32" s="50"/>
      <c r="O32" s="50"/>
    </row>
    <row r="33" spans="1:15" ht="12.75">
      <c r="A33" s="52"/>
      <c r="B33" s="11"/>
      <c r="C33" s="11"/>
      <c r="D33" s="11"/>
      <c r="E33" s="12"/>
      <c r="F33" s="51"/>
      <c r="G33" s="50"/>
      <c r="H33" s="50"/>
      <c r="I33" s="50"/>
      <c r="J33" s="50"/>
      <c r="K33" s="50"/>
      <c r="L33" s="50"/>
      <c r="M33" s="11"/>
      <c r="N33" s="11"/>
      <c r="O33" s="11"/>
    </row>
    <row r="34" spans="1:15" ht="18">
      <c r="A34" s="52"/>
      <c r="B34" s="215" t="s">
        <v>79</v>
      </c>
      <c r="C34" s="213"/>
      <c r="D34" s="186"/>
      <c r="E34" s="186"/>
      <c r="F34" s="186"/>
      <c r="G34" s="61" t="s">
        <v>29</v>
      </c>
      <c r="H34" s="61"/>
      <c r="I34" s="61" t="s">
        <v>48</v>
      </c>
      <c r="J34" s="61"/>
      <c r="K34" s="61"/>
      <c r="L34" s="214" t="s">
        <v>80</v>
      </c>
      <c r="M34" s="11"/>
      <c r="N34" s="11"/>
      <c r="O34" s="11"/>
    </row>
    <row r="35" ht="12.75">
      <c r="G35" s="11"/>
    </row>
    <row r="41" ht="15" customHeight="1"/>
    <row r="42" ht="15" customHeight="1"/>
    <row r="43" ht="15" customHeight="1"/>
    <row r="44" ht="15" customHeight="1"/>
  </sheetData>
  <sheetProtection/>
  <mergeCells count="36">
    <mergeCell ref="A26:A27"/>
    <mergeCell ref="C26:C27"/>
    <mergeCell ref="D26:D27"/>
    <mergeCell ref="E26:E27"/>
    <mergeCell ref="M7:N7"/>
    <mergeCell ref="I8:N8"/>
    <mergeCell ref="B9:C9"/>
    <mergeCell ref="H9:N9"/>
    <mergeCell ref="F26:F27"/>
    <mergeCell ref="G26:G27"/>
    <mergeCell ref="M26:M27"/>
    <mergeCell ref="N26:N27"/>
    <mergeCell ref="A28:A29"/>
    <mergeCell ref="C28:C29"/>
    <mergeCell ref="D28:D29"/>
    <mergeCell ref="E28:E29"/>
    <mergeCell ref="F28:F29"/>
    <mergeCell ref="G28:G29"/>
    <mergeCell ref="H26:H27"/>
    <mergeCell ref="I26:I27"/>
    <mergeCell ref="L26:L27"/>
    <mergeCell ref="C32:F32"/>
    <mergeCell ref="C34:F34"/>
    <mergeCell ref="E9:F9"/>
    <mergeCell ref="H28:H29"/>
    <mergeCell ref="I28:I29"/>
    <mergeCell ref="L5:O5"/>
    <mergeCell ref="L1:O1"/>
    <mergeCell ref="L2:O2"/>
    <mergeCell ref="L3:O3"/>
    <mergeCell ref="L4:O4"/>
    <mergeCell ref="L28:L29"/>
    <mergeCell ref="M28:M29"/>
    <mergeCell ref="N28:N29"/>
    <mergeCell ref="O28:O29"/>
    <mergeCell ref="O26:O27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zoomScale="75" zoomScaleNormal="75" zoomScalePageLayoutView="0" workbookViewId="0" topLeftCell="A1">
      <selection activeCell="O21" sqref="O21:O22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125" style="0" customWidth="1"/>
    <col min="9" max="9" width="10.625" style="0" hidden="1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150" t="s">
        <v>64</v>
      </c>
      <c r="C3" s="150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197" t="s">
        <v>70</v>
      </c>
      <c r="C4" s="198"/>
      <c r="D4" s="150"/>
      <c r="E4" s="85" t="s">
        <v>63</v>
      </c>
      <c r="F4" s="85" t="s">
        <v>59</v>
      </c>
      <c r="G4" s="87"/>
      <c r="H4" s="196" t="s">
        <v>69</v>
      </c>
      <c r="I4" s="196"/>
      <c r="J4" s="196"/>
      <c r="K4" s="196"/>
      <c r="L4" s="196"/>
      <c r="M4" s="196"/>
      <c r="N4" s="196"/>
      <c r="O4" s="153">
        <f>N25</f>
        <v>38157.05</v>
      </c>
    </row>
    <row r="5" spans="1:15" ht="23.25">
      <c r="A5" s="35"/>
      <c r="B5" s="151" t="s">
        <v>65</v>
      </c>
      <c r="C5" s="151"/>
      <c r="D5" s="69"/>
      <c r="E5" s="69"/>
      <c r="F5" s="69" t="s">
        <v>20</v>
      </c>
      <c r="G5" s="69"/>
      <c r="H5" s="36"/>
      <c r="I5" s="36"/>
      <c r="J5" s="36"/>
      <c r="K5" s="36"/>
      <c r="L5" s="61" t="s">
        <v>54</v>
      </c>
      <c r="M5" s="61"/>
      <c r="N5" s="61"/>
      <c r="O5" s="144"/>
    </row>
    <row r="6" spans="1:15" ht="15">
      <c r="A6" s="35"/>
      <c r="B6" s="36"/>
      <c r="C6" s="36" t="s">
        <v>66</v>
      </c>
      <c r="D6" s="36"/>
      <c r="E6" s="36"/>
      <c r="F6" s="36"/>
      <c r="G6" s="36"/>
      <c r="H6" s="36"/>
      <c r="I6" s="36"/>
      <c r="J6" s="36"/>
      <c r="K6" s="36"/>
      <c r="L6" s="143"/>
      <c r="M6" s="143"/>
      <c r="N6" s="145" t="s">
        <v>28</v>
      </c>
      <c r="O6" s="146"/>
    </row>
    <row r="7" spans="1:15" ht="15.75" thickBot="1">
      <c r="A7" s="35"/>
      <c r="B7" s="151" t="s">
        <v>67</v>
      </c>
      <c r="C7" s="36" t="s">
        <v>68</v>
      </c>
      <c r="D7" s="36"/>
      <c r="E7" s="36"/>
      <c r="F7" s="36"/>
      <c r="G7" s="36"/>
      <c r="H7" s="36"/>
      <c r="I7" s="36"/>
      <c r="J7" s="36"/>
      <c r="K7" s="36"/>
      <c r="L7" s="151" t="s">
        <v>67</v>
      </c>
      <c r="M7" s="151"/>
      <c r="N7" s="53"/>
      <c r="O7" s="152" t="s">
        <v>68</v>
      </c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.75" customHeight="1">
      <c r="A12" s="45">
        <v>1</v>
      </c>
      <c r="B12" s="126" t="s">
        <v>14</v>
      </c>
      <c r="C12" s="123" t="s">
        <v>23</v>
      </c>
      <c r="D12" s="124">
        <v>1</v>
      </c>
      <c r="E12" s="125">
        <v>2690</v>
      </c>
      <c r="F12" s="126">
        <f>E12</f>
        <v>2690</v>
      </c>
      <c r="G12" s="126">
        <f>F12*0.3</f>
        <v>807</v>
      </c>
      <c r="H12" s="126">
        <f aca="true" t="shared" si="0" ref="H12:H18">F12*10%</f>
        <v>269</v>
      </c>
      <c r="I12" s="126"/>
      <c r="J12" s="126"/>
      <c r="K12" s="126"/>
      <c r="L12" s="126"/>
      <c r="M12" s="126"/>
      <c r="N12" s="127">
        <f>F12+G12+H12+I12+J12+K12+L12+M12</f>
        <v>3766</v>
      </c>
      <c r="O12" s="128">
        <f>(N12*8)+('01,01,16'!N12*4)</f>
        <v>44279.2</v>
      </c>
    </row>
    <row r="13" spans="1:15" ht="19.5" customHeight="1">
      <c r="A13" s="45">
        <v>2</v>
      </c>
      <c r="B13" s="126" t="s">
        <v>10</v>
      </c>
      <c r="C13" s="123" t="s">
        <v>26</v>
      </c>
      <c r="D13" s="124">
        <v>1</v>
      </c>
      <c r="E13" s="125">
        <v>2050</v>
      </c>
      <c r="F13" s="126">
        <f aca="true" t="shared" si="1" ref="F13:F21">D13*E13</f>
        <v>2050</v>
      </c>
      <c r="G13" s="126">
        <f>F13*0.2</f>
        <v>410</v>
      </c>
      <c r="H13" s="126">
        <f t="shared" si="0"/>
        <v>205</v>
      </c>
      <c r="I13" s="126"/>
      <c r="J13" s="126"/>
      <c r="K13" s="126"/>
      <c r="L13" s="126"/>
      <c r="M13" s="126"/>
      <c r="N13" s="127">
        <f aca="true" t="shared" si="2" ref="N13:N20">F13+G13+H13+I13+J13+K13+L13+M13</f>
        <v>2665</v>
      </c>
      <c r="O13" s="128">
        <f>(N13*8)+('01,01,16'!N13*4)</f>
        <v>31330</v>
      </c>
    </row>
    <row r="14" spans="1:15" ht="19.5" customHeight="1">
      <c r="A14" s="46">
        <v>3</v>
      </c>
      <c r="B14" s="126" t="s">
        <v>50</v>
      </c>
      <c r="C14" s="123" t="s">
        <v>51</v>
      </c>
      <c r="D14" s="137">
        <v>1</v>
      </c>
      <c r="E14" s="138">
        <v>2157</v>
      </c>
      <c r="F14" s="126">
        <f t="shared" si="1"/>
        <v>2157</v>
      </c>
      <c r="G14" s="126">
        <f>F14*30%</f>
        <v>647.1</v>
      </c>
      <c r="H14" s="126">
        <f t="shared" si="0"/>
        <v>215.70000000000002</v>
      </c>
      <c r="I14" s="126"/>
      <c r="J14" s="126"/>
      <c r="K14" s="126"/>
      <c r="L14" s="126"/>
      <c r="M14" s="126"/>
      <c r="N14" s="127">
        <f t="shared" si="2"/>
        <v>3019.7999999999997</v>
      </c>
      <c r="O14" s="128">
        <f>(N14*8)+('01,01,16'!N20*4)</f>
        <v>35504</v>
      </c>
    </row>
    <row r="15" spans="1:15" ht="24" customHeight="1">
      <c r="A15" s="47">
        <v>4</v>
      </c>
      <c r="B15" s="133" t="s">
        <v>50</v>
      </c>
      <c r="C15" s="130" t="s">
        <v>51</v>
      </c>
      <c r="D15" s="124">
        <v>1.22</v>
      </c>
      <c r="E15" s="125">
        <v>2157</v>
      </c>
      <c r="F15" s="126">
        <f t="shared" si="1"/>
        <v>2631.54</v>
      </c>
      <c r="G15" s="126">
        <f>F15*20%</f>
        <v>526.308</v>
      </c>
      <c r="H15" s="126">
        <f t="shared" si="0"/>
        <v>263.154</v>
      </c>
      <c r="I15" s="126"/>
      <c r="J15" s="126"/>
      <c r="K15" s="126"/>
      <c r="L15" s="126"/>
      <c r="M15" s="126"/>
      <c r="N15" s="127">
        <f t="shared" si="2"/>
        <v>3421.002</v>
      </c>
      <c r="O15" s="149">
        <f>(N15*8)+('01,01,16'!N21*4)</f>
        <v>40220.96</v>
      </c>
    </row>
    <row r="16" spans="1:15" ht="19.5" customHeight="1">
      <c r="A16" s="47">
        <v>5</v>
      </c>
      <c r="B16" s="133" t="s">
        <v>50</v>
      </c>
      <c r="C16" s="130" t="s">
        <v>26</v>
      </c>
      <c r="D16" s="124">
        <v>2</v>
      </c>
      <c r="E16" s="125">
        <v>2050</v>
      </c>
      <c r="F16" s="126">
        <f t="shared" si="1"/>
        <v>4100</v>
      </c>
      <c r="G16" s="126">
        <f>F16*30%</f>
        <v>1230</v>
      </c>
      <c r="H16" s="126">
        <f t="shared" si="0"/>
        <v>410</v>
      </c>
      <c r="I16" s="126"/>
      <c r="J16" s="126"/>
      <c r="K16" s="126"/>
      <c r="L16" s="126"/>
      <c r="M16" s="126"/>
      <c r="N16" s="127">
        <f t="shared" si="2"/>
        <v>5740</v>
      </c>
      <c r="O16" s="149">
        <f>(N16*8)+('01,01,16'!N22*4)</f>
        <v>67480</v>
      </c>
    </row>
    <row r="17" spans="1:15" ht="20.25" customHeight="1">
      <c r="A17" s="47">
        <v>6</v>
      </c>
      <c r="B17" s="133" t="s">
        <v>50</v>
      </c>
      <c r="C17" s="130" t="s">
        <v>26</v>
      </c>
      <c r="D17" s="124">
        <v>1.9</v>
      </c>
      <c r="E17" s="125">
        <v>2050</v>
      </c>
      <c r="F17" s="126">
        <f t="shared" si="1"/>
        <v>3895</v>
      </c>
      <c r="G17" s="126">
        <f>F17*10%</f>
        <v>389.5</v>
      </c>
      <c r="H17" s="126">
        <f t="shared" si="0"/>
        <v>389.5</v>
      </c>
      <c r="I17" s="126"/>
      <c r="J17" s="126"/>
      <c r="K17" s="126"/>
      <c r="L17" s="126"/>
      <c r="M17" s="126"/>
      <c r="N17" s="127">
        <f t="shared" si="2"/>
        <v>4674</v>
      </c>
      <c r="O17" s="149">
        <f>(N17*8)+('01,01,16'!N23*4)</f>
        <v>54948</v>
      </c>
    </row>
    <row r="18" spans="1:15" ht="16.5" customHeight="1">
      <c r="A18" s="47">
        <v>7</v>
      </c>
      <c r="B18" s="133" t="s">
        <v>50</v>
      </c>
      <c r="C18" s="130" t="s">
        <v>52</v>
      </c>
      <c r="D18" s="124">
        <v>1.78</v>
      </c>
      <c r="E18" s="125">
        <v>1943</v>
      </c>
      <c r="F18" s="126">
        <f t="shared" si="1"/>
        <v>3458.54</v>
      </c>
      <c r="G18" s="126">
        <f>F18*10%</f>
        <v>345.85400000000004</v>
      </c>
      <c r="H18" s="126">
        <f t="shared" si="0"/>
        <v>345.85400000000004</v>
      </c>
      <c r="I18" s="126"/>
      <c r="J18" s="126"/>
      <c r="K18" s="126"/>
      <c r="L18" s="126"/>
      <c r="M18" s="126"/>
      <c r="N18" s="127">
        <f t="shared" si="2"/>
        <v>4150.2480000000005</v>
      </c>
      <c r="O18" s="149">
        <f>(N18*8)+('01,01,16'!N24*4)</f>
        <v>48794.784</v>
      </c>
    </row>
    <row r="19" spans="1:15" ht="15.75">
      <c r="A19" s="45">
        <v>8</v>
      </c>
      <c r="B19" s="126" t="s">
        <v>15</v>
      </c>
      <c r="C19" s="123" t="s">
        <v>24</v>
      </c>
      <c r="D19" s="124">
        <v>1</v>
      </c>
      <c r="E19" s="125">
        <v>1521</v>
      </c>
      <c r="F19" s="126">
        <f t="shared" si="1"/>
        <v>1521</v>
      </c>
      <c r="G19" s="126"/>
      <c r="H19" s="126"/>
      <c r="I19" s="126"/>
      <c r="J19" s="126"/>
      <c r="K19" s="126"/>
      <c r="L19" s="126">
        <v>608.4</v>
      </c>
      <c r="M19" s="126"/>
      <c r="N19" s="127">
        <f t="shared" si="2"/>
        <v>2129.4</v>
      </c>
      <c r="O19" s="128">
        <f>(N19*8)+('01,01,16'!N14*4)</f>
        <v>24939.2</v>
      </c>
    </row>
    <row r="20" spans="1:15" ht="18.75" customHeight="1">
      <c r="A20" s="47">
        <v>9</v>
      </c>
      <c r="B20" s="133" t="s">
        <v>9</v>
      </c>
      <c r="C20" s="130" t="s">
        <v>25</v>
      </c>
      <c r="D20" s="131">
        <v>1</v>
      </c>
      <c r="E20" s="132">
        <v>1516</v>
      </c>
      <c r="F20" s="133">
        <f t="shared" si="1"/>
        <v>1516</v>
      </c>
      <c r="G20" s="133"/>
      <c r="H20" s="133"/>
      <c r="I20" s="133"/>
      <c r="J20" s="126"/>
      <c r="K20" s="126"/>
      <c r="L20" s="133"/>
      <c r="M20" s="132">
        <f>F20*0.1</f>
        <v>151.6</v>
      </c>
      <c r="N20" s="127">
        <f t="shared" si="2"/>
        <v>1667.6</v>
      </c>
      <c r="O20" s="128">
        <f>(N20*8)+('01,01,16'!N15*4)</f>
        <v>19404</v>
      </c>
    </row>
    <row r="21" spans="1:15" ht="15">
      <c r="A21" s="203">
        <v>10</v>
      </c>
      <c r="B21" s="147" t="s">
        <v>31</v>
      </c>
      <c r="C21" s="205" t="s">
        <v>27</v>
      </c>
      <c r="D21" s="207">
        <v>1</v>
      </c>
      <c r="E21" s="199">
        <v>1532</v>
      </c>
      <c r="F21" s="199">
        <f t="shared" si="1"/>
        <v>1532</v>
      </c>
      <c r="G21" s="199"/>
      <c r="H21" s="199"/>
      <c r="I21" s="199" t="s">
        <v>18</v>
      </c>
      <c r="J21" s="126"/>
      <c r="K21" s="126"/>
      <c r="L21" s="199"/>
      <c r="M21" s="199"/>
      <c r="N21" s="199">
        <f>SUM(F21:M21)</f>
        <v>1532</v>
      </c>
      <c r="O21" s="201">
        <f>(N21*8)+('01,01,16'!N17*4)</f>
        <v>17828</v>
      </c>
    </row>
    <row r="22" spans="1:15" ht="11.25" customHeight="1">
      <c r="A22" s="204"/>
      <c r="B22" s="148" t="s">
        <v>19</v>
      </c>
      <c r="C22" s="206"/>
      <c r="D22" s="208"/>
      <c r="E22" s="200"/>
      <c r="F22" s="200"/>
      <c r="G22" s="200"/>
      <c r="H22" s="200"/>
      <c r="I22" s="200"/>
      <c r="J22" s="126"/>
      <c r="K22" s="126"/>
      <c r="L22" s="200"/>
      <c r="M22" s="200"/>
      <c r="N22" s="200"/>
      <c r="O22" s="202"/>
    </row>
    <row r="23" spans="1:15" ht="15">
      <c r="A23" s="203">
        <v>11</v>
      </c>
      <c r="B23" s="147" t="s">
        <v>31</v>
      </c>
      <c r="C23" s="205" t="s">
        <v>24</v>
      </c>
      <c r="D23" s="207">
        <v>3</v>
      </c>
      <c r="E23" s="199">
        <v>1521</v>
      </c>
      <c r="F23" s="199">
        <f>E23*D23</f>
        <v>4563</v>
      </c>
      <c r="G23" s="199"/>
      <c r="H23" s="199"/>
      <c r="I23" s="199"/>
      <c r="J23" s="126"/>
      <c r="K23" s="126"/>
      <c r="L23" s="199">
        <v>829</v>
      </c>
      <c r="M23" s="199"/>
      <c r="N23" s="199">
        <f>SUM(F23:M23)</f>
        <v>5392</v>
      </c>
      <c r="O23" s="201">
        <f>(N23*2)+('01,01,16'!N19*4)</f>
        <v>30696</v>
      </c>
    </row>
    <row r="24" spans="1:15" ht="12" customHeight="1">
      <c r="A24" s="204"/>
      <c r="B24" s="148" t="s">
        <v>32</v>
      </c>
      <c r="C24" s="206"/>
      <c r="D24" s="208"/>
      <c r="E24" s="200"/>
      <c r="F24" s="200"/>
      <c r="G24" s="200"/>
      <c r="H24" s="200"/>
      <c r="I24" s="200"/>
      <c r="J24" s="126"/>
      <c r="K24" s="126"/>
      <c r="L24" s="200"/>
      <c r="M24" s="200"/>
      <c r="N24" s="200"/>
      <c r="O24" s="202"/>
    </row>
    <row r="25" spans="1:15" ht="18">
      <c r="A25" s="49"/>
      <c r="B25" s="27" t="s">
        <v>1</v>
      </c>
      <c r="C25" s="27"/>
      <c r="D25" s="31">
        <v>15.9</v>
      </c>
      <c r="E25" s="26"/>
      <c r="F25" s="27">
        <f aca="true" t="shared" si="3" ref="F25:O25">SUM(F12:F24)</f>
        <v>30114.08</v>
      </c>
      <c r="G25" s="27">
        <f t="shared" si="3"/>
        <v>4355.762</v>
      </c>
      <c r="H25" s="27">
        <f t="shared" si="3"/>
        <v>2098.208</v>
      </c>
      <c r="I25" s="27">
        <f t="shared" si="3"/>
        <v>0</v>
      </c>
      <c r="J25" s="27">
        <f t="shared" si="3"/>
        <v>0</v>
      </c>
      <c r="K25" s="27">
        <f t="shared" si="3"/>
        <v>0</v>
      </c>
      <c r="L25" s="27">
        <f t="shared" si="3"/>
        <v>1437.4</v>
      </c>
      <c r="M25" s="27">
        <f t="shared" si="3"/>
        <v>151.6</v>
      </c>
      <c r="N25" s="27">
        <f t="shared" si="3"/>
        <v>38157.05</v>
      </c>
      <c r="O25" s="27">
        <f t="shared" si="3"/>
        <v>415424.14400000003</v>
      </c>
    </row>
    <row r="26" spans="1:15" ht="13.5" thickBot="1">
      <c r="A26" s="92"/>
      <c r="B26" s="93"/>
      <c r="C26" s="93"/>
      <c r="D26" s="94"/>
      <c r="E26" s="94"/>
      <c r="F26" s="93" t="s">
        <v>18</v>
      </c>
      <c r="G26" s="93"/>
      <c r="H26" s="93"/>
      <c r="I26" s="93"/>
      <c r="J26" s="93"/>
      <c r="K26" s="93"/>
      <c r="L26" s="93"/>
      <c r="M26" s="93"/>
      <c r="N26" s="99"/>
      <c r="O26" s="98"/>
    </row>
    <row r="27" spans="1:15" ht="14.25">
      <c r="A27" s="64"/>
      <c r="B27" s="65"/>
      <c r="C27" s="210" t="s">
        <v>14</v>
      </c>
      <c r="D27" s="211"/>
      <c r="E27" s="211"/>
      <c r="F27" s="211"/>
      <c r="G27" s="30" t="s">
        <v>30</v>
      </c>
      <c r="H27" s="95"/>
      <c r="I27" s="95" t="s">
        <v>53</v>
      </c>
      <c r="J27" s="96"/>
      <c r="K27" s="96"/>
      <c r="L27" s="154" t="s">
        <v>53</v>
      </c>
      <c r="M27" s="65"/>
      <c r="N27" s="65"/>
      <c r="O27" s="80"/>
    </row>
    <row r="28" spans="1:15" ht="12.75">
      <c r="A28" s="52"/>
      <c r="B28" s="11"/>
      <c r="C28" s="11"/>
      <c r="D28" s="11"/>
      <c r="E28" s="12"/>
      <c r="F28" s="51"/>
      <c r="G28" s="50"/>
      <c r="H28" s="50"/>
      <c r="I28" s="50"/>
      <c r="J28" s="50"/>
      <c r="K28" s="50"/>
      <c r="L28" s="50"/>
      <c r="M28" s="11"/>
      <c r="N28" s="11"/>
      <c r="O28" s="11"/>
    </row>
    <row r="29" spans="1:15" ht="14.25">
      <c r="A29" s="52"/>
      <c r="B29" s="11"/>
      <c r="C29" s="189" t="s">
        <v>71</v>
      </c>
      <c r="D29" s="186"/>
      <c r="E29" s="186"/>
      <c r="F29" s="186"/>
      <c r="G29" s="81" t="s">
        <v>29</v>
      </c>
      <c r="H29" s="61"/>
      <c r="I29" s="61" t="s">
        <v>48</v>
      </c>
      <c r="J29" s="61"/>
      <c r="K29" s="61"/>
      <c r="L29" s="151" t="s">
        <v>72</v>
      </c>
      <c r="M29" s="11"/>
      <c r="N29" s="11"/>
      <c r="O29" s="11"/>
    </row>
    <row r="36" ht="15" customHeight="1"/>
    <row r="37" ht="15" customHeight="1"/>
    <row r="38" ht="15" customHeight="1"/>
    <row r="39" ht="15" customHeight="1"/>
  </sheetData>
  <sheetProtection/>
  <mergeCells count="30">
    <mergeCell ref="C27:F27"/>
    <mergeCell ref="C29:F29"/>
    <mergeCell ref="H4:N4"/>
    <mergeCell ref="B4:C4"/>
    <mergeCell ref="M21:M22"/>
    <mergeCell ref="N21:N22"/>
    <mergeCell ref="H23:H24"/>
    <mergeCell ref="I23:I24"/>
    <mergeCell ref="L23:L24"/>
    <mergeCell ref="M23:M24"/>
    <mergeCell ref="G23:G24"/>
    <mergeCell ref="A21:A22"/>
    <mergeCell ref="C21:C22"/>
    <mergeCell ref="D21:D22"/>
    <mergeCell ref="E21:E22"/>
    <mergeCell ref="M2:N2"/>
    <mergeCell ref="I3:N3"/>
    <mergeCell ref="H21:H22"/>
    <mergeCell ref="I21:I22"/>
    <mergeCell ref="L21:L22"/>
    <mergeCell ref="N23:N24"/>
    <mergeCell ref="O21:O22"/>
    <mergeCell ref="O23:O24"/>
    <mergeCell ref="F21:F22"/>
    <mergeCell ref="G21:G22"/>
    <mergeCell ref="A23:A24"/>
    <mergeCell ref="C23:C24"/>
    <mergeCell ref="D23:D24"/>
    <mergeCell ref="E23:E24"/>
    <mergeCell ref="F23:F24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O22" sqref="O22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0.62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37</v>
      </c>
      <c r="F4" s="85" t="s">
        <v>59</v>
      </c>
      <c r="G4" s="87"/>
      <c r="H4" s="60"/>
      <c r="I4" s="212" t="s">
        <v>44</v>
      </c>
      <c r="J4" s="212"/>
      <c r="K4" s="212"/>
      <c r="L4" s="212"/>
      <c r="M4" s="212"/>
      <c r="N4" s="37">
        <f>N26</f>
        <v>39214.806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 t="s">
        <v>60</v>
      </c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 t="s">
        <v>61</v>
      </c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 t="s">
        <v>62</v>
      </c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2527</v>
      </c>
      <c r="F12" s="126">
        <f>E12</f>
        <v>2527</v>
      </c>
      <c r="G12" s="126">
        <f>F12*0.3</f>
        <v>758.1</v>
      </c>
      <c r="H12" s="126">
        <f>F12*10%</f>
        <v>252.70000000000002</v>
      </c>
      <c r="I12" s="126">
        <v>210.19</v>
      </c>
      <c r="J12" s="126"/>
      <c r="K12" s="126"/>
      <c r="L12" s="126"/>
      <c r="M12" s="126"/>
      <c r="N12" s="127">
        <f>F12+G12+H12+I12+J12+K12+L12+M12</f>
        <v>3747.99</v>
      </c>
      <c r="O12" s="128">
        <f aca="true" t="shared" si="0" ref="O12:O18">N12*12</f>
        <v>44975.88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1925</v>
      </c>
      <c r="F13" s="126">
        <f>D13*E13</f>
        <v>1925</v>
      </c>
      <c r="G13" s="126">
        <f>F13*0.2</f>
        <v>385</v>
      </c>
      <c r="H13" s="126">
        <f>F13*10%</f>
        <v>192.5</v>
      </c>
      <c r="I13" s="126">
        <v>808.98</v>
      </c>
      <c r="J13" s="126"/>
      <c r="K13" s="126"/>
      <c r="L13" s="126"/>
      <c r="M13" s="126"/>
      <c r="N13" s="127">
        <f>F13+G13+H13+I13+J13+K13+L13+M13</f>
        <v>3311.48</v>
      </c>
      <c r="O13" s="128">
        <f t="shared" si="0"/>
        <v>39737.76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593</v>
      </c>
      <c r="M14" s="126"/>
      <c r="N14" s="127">
        <f>F14+G14+H14+I14+J14+K14+L14+M14</f>
        <v>1976</v>
      </c>
      <c r="O14" s="128">
        <f t="shared" si="0"/>
        <v>23712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>F15+G15+H15+I15+J15+K15+L15+M15</f>
        <v>1515.8</v>
      </c>
      <c r="O15" s="128">
        <f t="shared" si="0"/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>
        <f t="shared" si="0"/>
        <v>0</v>
      </c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 aca="true" t="shared" si="1" ref="F17:F24">D17*E17</f>
        <v>1393</v>
      </c>
      <c r="G17" s="126"/>
      <c r="H17" s="126"/>
      <c r="I17" s="126"/>
      <c r="J17" s="126"/>
      <c r="K17" s="126"/>
      <c r="L17" s="126"/>
      <c r="M17" s="126"/>
      <c r="N17" s="127">
        <f aca="true" t="shared" si="2" ref="N17:N24">F17+G17+H17+I17+J17+K17+L17+M17</f>
        <v>1393</v>
      </c>
      <c r="O17" s="128">
        <f t="shared" si="0"/>
        <v>16716</v>
      </c>
    </row>
    <row r="18" spans="1:15" ht="18">
      <c r="A18" s="46"/>
      <c r="B18" s="134" t="s">
        <v>31</v>
      </c>
      <c r="C18" s="136"/>
      <c r="D18" s="137"/>
      <c r="E18" s="138"/>
      <c r="F18" s="126">
        <f t="shared" si="1"/>
        <v>0</v>
      </c>
      <c r="G18" s="126"/>
      <c r="H18" s="126"/>
      <c r="I18" s="126"/>
      <c r="J18" s="126"/>
      <c r="K18" s="126"/>
      <c r="L18" s="126"/>
      <c r="M18" s="126"/>
      <c r="N18" s="127">
        <f t="shared" si="2"/>
        <v>0</v>
      </c>
      <c r="O18" s="128">
        <f t="shared" si="0"/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1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2"/>
        <v>4978</v>
      </c>
      <c r="O19" s="128">
        <v>29868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2026</v>
      </c>
      <c r="F20" s="126">
        <f t="shared" si="1"/>
        <v>2026</v>
      </c>
      <c r="G20" s="126">
        <f>F20*30%</f>
        <v>607.8</v>
      </c>
      <c r="H20" s="126">
        <f>F20*10%</f>
        <v>202.60000000000002</v>
      </c>
      <c r="I20" s="126">
        <v>140.87</v>
      </c>
      <c r="J20" s="126"/>
      <c r="K20" s="126"/>
      <c r="L20" s="126"/>
      <c r="M20" s="126"/>
      <c r="N20" s="127">
        <f t="shared" si="2"/>
        <v>2977.27</v>
      </c>
      <c r="O20" s="128">
        <f>N20*12</f>
        <v>35727.24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2026</v>
      </c>
      <c r="F21" s="126">
        <f t="shared" si="1"/>
        <v>2471.72</v>
      </c>
      <c r="G21" s="126">
        <f>F21*20%</f>
        <v>494.344</v>
      </c>
      <c r="H21" s="126">
        <f>F21*10%</f>
        <v>247.172</v>
      </c>
      <c r="I21" s="126">
        <v>733.32</v>
      </c>
      <c r="J21" s="126"/>
      <c r="K21" s="126"/>
      <c r="L21" s="126"/>
      <c r="M21" s="126"/>
      <c r="N21" s="127">
        <f t="shared" si="2"/>
        <v>3946.556</v>
      </c>
      <c r="O21" s="128">
        <v>47358.72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1925</v>
      </c>
      <c r="F22" s="126">
        <f t="shared" si="1"/>
        <v>3850</v>
      </c>
      <c r="G22" s="126">
        <f>F22*30%</f>
        <v>1155</v>
      </c>
      <c r="H22" s="126">
        <f>F22*10%</f>
        <v>385</v>
      </c>
      <c r="I22" s="126">
        <v>929.69</v>
      </c>
      <c r="J22" s="126"/>
      <c r="K22" s="126"/>
      <c r="L22" s="126"/>
      <c r="M22" s="126"/>
      <c r="N22" s="127">
        <f t="shared" si="2"/>
        <v>6319.6900000000005</v>
      </c>
      <c r="O22" s="128">
        <f>N22*12</f>
        <v>75836.28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1925</v>
      </c>
      <c r="F23" s="126">
        <f t="shared" si="1"/>
        <v>3657.5</v>
      </c>
      <c r="G23" s="126">
        <f>F23*10%</f>
        <v>365.75</v>
      </c>
      <c r="H23" s="126">
        <f>F23*10%</f>
        <v>365.75</v>
      </c>
      <c r="I23" s="126">
        <v>761.82</v>
      </c>
      <c r="J23" s="126"/>
      <c r="K23" s="126"/>
      <c r="L23" s="126"/>
      <c r="M23" s="126"/>
      <c r="N23" s="127">
        <f t="shared" si="2"/>
        <v>5150.82</v>
      </c>
      <c r="O23" s="128">
        <f>N23*12</f>
        <v>61809.84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1825</v>
      </c>
      <c r="F24" s="126">
        <f t="shared" si="1"/>
        <v>3248.5</v>
      </c>
      <c r="G24" s="126">
        <f>F24*10%</f>
        <v>324.85</v>
      </c>
      <c r="H24" s="126">
        <f>F24*10%</f>
        <v>324.85</v>
      </c>
      <c r="I24" s="126"/>
      <c r="J24" s="126"/>
      <c r="K24" s="126"/>
      <c r="L24" s="126"/>
      <c r="M24" s="126"/>
      <c r="N24" s="127">
        <f t="shared" si="2"/>
        <v>3898.2</v>
      </c>
      <c r="O24" s="128">
        <f>N24*12</f>
        <v>46778.399999999994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 aca="true" t="shared" si="3" ref="F26:O26">SUM(F12:F25)</f>
        <v>28008.72</v>
      </c>
      <c r="G26" s="27">
        <f t="shared" si="3"/>
        <v>4090.8439999999996</v>
      </c>
      <c r="H26" s="27">
        <f t="shared" si="3"/>
        <v>1970.5720000000001</v>
      </c>
      <c r="I26" s="27">
        <f t="shared" si="3"/>
        <v>3584.8700000000003</v>
      </c>
      <c r="J26" s="27">
        <f t="shared" si="3"/>
        <v>0</v>
      </c>
      <c r="K26" s="27">
        <f t="shared" si="3"/>
        <v>0</v>
      </c>
      <c r="L26" s="27">
        <f t="shared" si="3"/>
        <v>1422</v>
      </c>
      <c r="M26" s="27">
        <f t="shared" si="3"/>
        <v>137.8</v>
      </c>
      <c r="N26" s="27">
        <f t="shared" si="3"/>
        <v>39214.806</v>
      </c>
      <c r="O26" s="27">
        <f t="shared" si="3"/>
        <v>440709.72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30:F30"/>
    <mergeCell ref="M2:N2"/>
    <mergeCell ref="I3:N3"/>
    <mergeCell ref="I4:M4"/>
    <mergeCell ref="C28:F28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O19" sqref="O19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.87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37</v>
      </c>
      <c r="F4" s="85" t="s">
        <v>59</v>
      </c>
      <c r="G4" s="87"/>
      <c r="H4" s="60"/>
      <c r="I4" s="212" t="s">
        <v>44</v>
      </c>
      <c r="J4" s="212"/>
      <c r="K4" s="212"/>
      <c r="L4" s="212"/>
      <c r="M4" s="212"/>
      <c r="N4" s="37">
        <f>N26</f>
        <v>35629.936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2527</v>
      </c>
      <c r="F12" s="126">
        <f>E12</f>
        <v>2527</v>
      </c>
      <c r="G12" s="126">
        <f>F12*0.3</f>
        <v>758.1</v>
      </c>
      <c r="H12" s="126">
        <f>F12*10%</f>
        <v>252.70000000000002</v>
      </c>
      <c r="I12" s="126"/>
      <c r="J12" s="126"/>
      <c r="K12" s="126"/>
      <c r="L12" s="126"/>
      <c r="M12" s="126"/>
      <c r="N12" s="127">
        <f>F12+G12+H12+I12+J12+K12+L12+M12</f>
        <v>3537.7999999999997</v>
      </c>
      <c r="O12" s="128">
        <f>N12*12</f>
        <v>42453.6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1925</v>
      </c>
      <c r="F13" s="126">
        <f>D13*E13</f>
        <v>1925</v>
      </c>
      <c r="G13" s="126">
        <f>F13*0.2</f>
        <v>385</v>
      </c>
      <c r="H13" s="126">
        <f>F13*10%</f>
        <v>192.5</v>
      </c>
      <c r="I13" s="126"/>
      <c r="J13" s="126"/>
      <c r="K13" s="126"/>
      <c r="L13" s="126"/>
      <c r="M13" s="126"/>
      <c r="N13" s="127">
        <f>F13+G13+H13+I13+J13+K13+L13+M13</f>
        <v>2502.5</v>
      </c>
      <c r="O13" s="128">
        <f aca="true" t="shared" si="0" ref="O13:O24">N13*12</f>
        <v>30030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593</v>
      </c>
      <c r="M14" s="126"/>
      <c r="N14" s="127">
        <f>F14+G14+H14+I14+J14+K14+L14+M14</f>
        <v>1976</v>
      </c>
      <c r="O14" s="128">
        <f t="shared" si="0"/>
        <v>23712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>F15+G15+H15+I15+J15+K15+L15+M15</f>
        <v>1515.8</v>
      </c>
      <c r="O15" s="128">
        <f t="shared" si="0"/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>
        <f t="shared" si="0"/>
        <v>0</v>
      </c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 aca="true" t="shared" si="1" ref="F17:F24">D17*E17</f>
        <v>1393</v>
      </c>
      <c r="G17" s="126"/>
      <c r="H17" s="126"/>
      <c r="I17" s="126"/>
      <c r="J17" s="126"/>
      <c r="K17" s="126"/>
      <c r="L17" s="126"/>
      <c r="M17" s="126"/>
      <c r="N17" s="127">
        <f aca="true" t="shared" si="2" ref="N17:N24">F17+G17+H17+I17+J17+K17+L17+M17</f>
        <v>1393</v>
      </c>
      <c r="O17" s="128">
        <f t="shared" si="0"/>
        <v>16716</v>
      </c>
    </row>
    <row r="18" spans="1:15" ht="18">
      <c r="A18" s="46"/>
      <c r="B18" s="134" t="s">
        <v>31</v>
      </c>
      <c r="C18" s="136"/>
      <c r="D18" s="137"/>
      <c r="E18" s="138"/>
      <c r="F18" s="126">
        <f t="shared" si="1"/>
        <v>0</v>
      </c>
      <c r="G18" s="126"/>
      <c r="H18" s="126"/>
      <c r="I18" s="126"/>
      <c r="J18" s="126"/>
      <c r="K18" s="126"/>
      <c r="L18" s="126"/>
      <c r="M18" s="126"/>
      <c r="N18" s="127">
        <f t="shared" si="2"/>
        <v>0</v>
      </c>
      <c r="O18" s="128">
        <f t="shared" si="0"/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1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2"/>
        <v>4978</v>
      </c>
      <c r="O19" s="128">
        <v>29868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2026</v>
      </c>
      <c r="F20" s="126">
        <f t="shared" si="1"/>
        <v>2026</v>
      </c>
      <c r="G20" s="126">
        <f>F20*30%</f>
        <v>607.8</v>
      </c>
      <c r="H20" s="126">
        <f>F20*10%</f>
        <v>202.60000000000002</v>
      </c>
      <c r="I20" s="126"/>
      <c r="J20" s="126"/>
      <c r="K20" s="126"/>
      <c r="L20" s="126"/>
      <c r="M20" s="126"/>
      <c r="N20" s="127">
        <f t="shared" si="2"/>
        <v>2836.4</v>
      </c>
      <c r="O20" s="128">
        <f t="shared" si="0"/>
        <v>34036.8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2026</v>
      </c>
      <c r="F21" s="126">
        <f t="shared" si="1"/>
        <v>2471.72</v>
      </c>
      <c r="G21" s="126">
        <f>F21*20%</f>
        <v>494.344</v>
      </c>
      <c r="H21" s="126">
        <f>F21*10%</f>
        <v>247.172</v>
      </c>
      <c r="I21" s="126"/>
      <c r="J21" s="126"/>
      <c r="K21" s="126"/>
      <c r="L21" s="126"/>
      <c r="M21" s="126"/>
      <c r="N21" s="127">
        <f t="shared" si="2"/>
        <v>3213.236</v>
      </c>
      <c r="O21" s="128">
        <f t="shared" si="0"/>
        <v>38558.831999999995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1925</v>
      </c>
      <c r="F22" s="126">
        <f t="shared" si="1"/>
        <v>3850</v>
      </c>
      <c r="G22" s="126">
        <f>F22*30%</f>
        <v>1155</v>
      </c>
      <c r="H22" s="126">
        <f>F22*10%</f>
        <v>385</v>
      </c>
      <c r="I22" s="126"/>
      <c r="J22" s="126"/>
      <c r="K22" s="126"/>
      <c r="L22" s="126"/>
      <c r="M22" s="126"/>
      <c r="N22" s="127">
        <f t="shared" si="2"/>
        <v>5390</v>
      </c>
      <c r="O22" s="128">
        <f t="shared" si="0"/>
        <v>64680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1925</v>
      </c>
      <c r="F23" s="126">
        <f t="shared" si="1"/>
        <v>3657.5</v>
      </c>
      <c r="G23" s="126">
        <f>F23*10%</f>
        <v>365.75</v>
      </c>
      <c r="H23" s="126">
        <f>F23*10%</f>
        <v>365.75</v>
      </c>
      <c r="I23" s="126"/>
      <c r="J23" s="126"/>
      <c r="K23" s="126"/>
      <c r="L23" s="126"/>
      <c r="M23" s="126"/>
      <c r="N23" s="127">
        <f t="shared" si="2"/>
        <v>4389</v>
      </c>
      <c r="O23" s="128">
        <f t="shared" si="0"/>
        <v>52668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1825</v>
      </c>
      <c r="F24" s="126">
        <f t="shared" si="1"/>
        <v>3248.5</v>
      </c>
      <c r="G24" s="126">
        <f>F24*10%</f>
        <v>324.85</v>
      </c>
      <c r="H24" s="126">
        <f>F24*10%</f>
        <v>324.85</v>
      </c>
      <c r="I24" s="126"/>
      <c r="J24" s="126"/>
      <c r="K24" s="126"/>
      <c r="L24" s="126"/>
      <c r="M24" s="126"/>
      <c r="N24" s="127">
        <f t="shared" si="2"/>
        <v>3898.2</v>
      </c>
      <c r="O24" s="128">
        <f t="shared" si="0"/>
        <v>46778.399999999994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 aca="true" t="shared" si="3" ref="F26:O26">SUM(F12:F25)</f>
        <v>28008.72</v>
      </c>
      <c r="G26" s="27">
        <f t="shared" si="3"/>
        <v>4090.8439999999996</v>
      </c>
      <c r="H26" s="27">
        <f t="shared" si="3"/>
        <v>1970.5720000000001</v>
      </c>
      <c r="I26" s="27">
        <f t="shared" si="3"/>
        <v>0</v>
      </c>
      <c r="J26" s="27">
        <f t="shared" si="3"/>
        <v>0</v>
      </c>
      <c r="K26" s="27">
        <f t="shared" si="3"/>
        <v>0</v>
      </c>
      <c r="L26" s="27">
        <f t="shared" si="3"/>
        <v>1422</v>
      </c>
      <c r="M26" s="27">
        <f t="shared" si="3"/>
        <v>137.8</v>
      </c>
      <c r="N26" s="27">
        <f t="shared" si="3"/>
        <v>35629.936</v>
      </c>
      <c r="O26" s="27">
        <f t="shared" si="3"/>
        <v>397691.23199999996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30:F30"/>
    <mergeCell ref="M2:N2"/>
    <mergeCell ref="I3:N3"/>
    <mergeCell ref="I4:M4"/>
    <mergeCell ref="C28:F28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O18" sqref="O18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.87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1.7539062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55</v>
      </c>
      <c r="F4" s="85"/>
      <c r="G4" s="87"/>
      <c r="H4" s="60"/>
      <c r="I4" s="212" t="s">
        <v>44</v>
      </c>
      <c r="J4" s="212"/>
      <c r="K4" s="212"/>
      <c r="L4" s="212"/>
      <c r="M4" s="212"/>
      <c r="N4" s="37">
        <f>N26</f>
        <v>35629.936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 t="s">
        <v>56</v>
      </c>
      <c r="M8" s="19" t="s">
        <v>57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/>
      <c r="M9" s="20" t="s">
        <v>58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42">
        <v>0.4</v>
      </c>
      <c r="M10" s="142">
        <v>0.1</v>
      </c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2527</v>
      </c>
      <c r="F12" s="126">
        <f>E12</f>
        <v>2527</v>
      </c>
      <c r="G12" s="126">
        <f>F12*0.3</f>
        <v>758.1</v>
      </c>
      <c r="H12" s="126">
        <f>F12*10%</f>
        <v>252.70000000000002</v>
      </c>
      <c r="I12" s="126"/>
      <c r="J12" s="126"/>
      <c r="K12" s="126"/>
      <c r="L12" s="126"/>
      <c r="M12" s="126"/>
      <c r="N12" s="127">
        <f>F12+G12+H12+I12+J12+K12+L12+M12</f>
        <v>3537.7999999999997</v>
      </c>
      <c r="O12" s="128">
        <f>('01,09,15'!N12*11)+'01,12,15'!N12</f>
        <v>38911.6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1925</v>
      </c>
      <c r="F13" s="126">
        <f>D13*E13</f>
        <v>1925</v>
      </c>
      <c r="G13" s="126">
        <f>F13*0.2</f>
        <v>385</v>
      </c>
      <c r="H13" s="126">
        <f>F13*10%</f>
        <v>192.5</v>
      </c>
      <c r="I13" s="126"/>
      <c r="J13" s="126"/>
      <c r="K13" s="126"/>
      <c r="L13" s="126"/>
      <c r="M13" s="126"/>
      <c r="N13" s="127">
        <f aca="true" t="shared" si="0" ref="N13:N24">F13+G13+H13+I13+J13+K13+L13+M13</f>
        <v>2502.5</v>
      </c>
      <c r="O13" s="128">
        <f>('01,09,15'!N13*11)+'01,12,15'!N13</f>
        <v>27541.799999999996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593</v>
      </c>
      <c r="M14" s="126"/>
      <c r="N14" s="127">
        <f t="shared" si="0"/>
        <v>1976</v>
      </c>
      <c r="O14" s="128">
        <f>('01,09,15'!N14*11)+'01,12,15'!N14</f>
        <v>26308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 t="shared" si="0"/>
        <v>1515.8</v>
      </c>
      <c r="O15" s="128">
        <f>('01,09,15'!N15*11)+'01,12,15'!N15</f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>
        <f>('01,09,15'!N16*11)+'01,12,15'!N16</f>
        <v>0</v>
      </c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>D17*E17</f>
        <v>1393</v>
      </c>
      <c r="G17" s="126"/>
      <c r="H17" s="126"/>
      <c r="I17" s="126"/>
      <c r="J17" s="126"/>
      <c r="K17" s="126"/>
      <c r="L17" s="126"/>
      <c r="M17" s="126"/>
      <c r="N17" s="127">
        <f t="shared" si="0"/>
        <v>1393</v>
      </c>
      <c r="O17" s="128">
        <f>('01,09,15'!N17*5)+'01,12,15'!N17</f>
        <v>8358</v>
      </c>
    </row>
    <row r="18" spans="1:15" ht="18">
      <c r="A18" s="46"/>
      <c r="B18" s="134" t="s">
        <v>31</v>
      </c>
      <c r="C18" s="136"/>
      <c r="D18" s="137"/>
      <c r="E18" s="138"/>
      <c r="F18" s="126">
        <f aca="true" t="shared" si="1" ref="F18:F24">D18*E18</f>
        <v>0</v>
      </c>
      <c r="G18" s="126"/>
      <c r="H18" s="126"/>
      <c r="I18" s="126"/>
      <c r="J18" s="126"/>
      <c r="K18" s="126"/>
      <c r="L18" s="126"/>
      <c r="M18" s="126"/>
      <c r="N18" s="127">
        <f t="shared" si="0"/>
        <v>0</v>
      </c>
      <c r="O18" s="128">
        <f>('01,09,15'!N18*11)+'01,12,15'!N18</f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1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0"/>
        <v>4978</v>
      </c>
      <c r="O19" s="128">
        <f>('01,09,15'!N19*11)+'01,12,15'!N19</f>
        <v>59736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2026</v>
      </c>
      <c r="F20" s="126">
        <f t="shared" si="1"/>
        <v>2026</v>
      </c>
      <c r="G20" s="126">
        <f>F20*30%</f>
        <v>607.8</v>
      </c>
      <c r="H20" s="126">
        <f>F20*10%</f>
        <v>202.60000000000002</v>
      </c>
      <c r="I20" s="126"/>
      <c r="J20" s="126"/>
      <c r="K20" s="126"/>
      <c r="L20" s="126"/>
      <c r="M20" s="126"/>
      <c r="N20" s="127">
        <f t="shared" si="0"/>
        <v>2836.4</v>
      </c>
      <c r="O20" s="128">
        <f>('01,09,15'!N20*11)+'01,12,15'!N20</f>
        <v>31203.199999999997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2026</v>
      </c>
      <c r="F21" s="126">
        <f t="shared" si="1"/>
        <v>2471.72</v>
      </c>
      <c r="G21" s="126">
        <f>F21*20%</f>
        <v>494.344</v>
      </c>
      <c r="H21" s="126">
        <f>F21*10%</f>
        <v>247.172</v>
      </c>
      <c r="I21" s="126"/>
      <c r="J21" s="126"/>
      <c r="K21" s="126"/>
      <c r="L21" s="126"/>
      <c r="M21" s="126"/>
      <c r="N21" s="127">
        <f t="shared" si="0"/>
        <v>3213.236</v>
      </c>
      <c r="O21" s="128">
        <f>('01,09,15'!N21*11)+'01,12,15'!N21</f>
        <v>35348.768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1925</v>
      </c>
      <c r="F22" s="126">
        <f t="shared" si="1"/>
        <v>3850</v>
      </c>
      <c r="G22" s="126">
        <f>F22*30%</f>
        <v>1155</v>
      </c>
      <c r="H22" s="126">
        <f>F22*10%</f>
        <v>385</v>
      </c>
      <c r="I22" s="126"/>
      <c r="J22" s="126"/>
      <c r="K22" s="126"/>
      <c r="L22" s="126"/>
      <c r="M22" s="126"/>
      <c r="N22" s="127">
        <f t="shared" si="0"/>
        <v>5390</v>
      </c>
      <c r="O22" s="128">
        <f>('01,09,15'!N22*11)+'01,12,15'!N22</f>
        <v>59320.8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1925</v>
      </c>
      <c r="F23" s="126">
        <f t="shared" si="1"/>
        <v>3657.5</v>
      </c>
      <c r="G23" s="126">
        <f>F23*10%</f>
        <v>365.75</v>
      </c>
      <c r="H23" s="126">
        <f>F23*10%</f>
        <v>365.75</v>
      </c>
      <c r="I23" s="126"/>
      <c r="J23" s="126"/>
      <c r="K23" s="126"/>
      <c r="L23" s="126"/>
      <c r="M23" s="126"/>
      <c r="N23" s="127">
        <f t="shared" si="0"/>
        <v>4389</v>
      </c>
      <c r="O23" s="128">
        <f>('01,09,15'!N23*11)+'01,12,15'!N23</f>
        <v>48304.079999999994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1825</v>
      </c>
      <c r="F24" s="126">
        <f t="shared" si="1"/>
        <v>3248.5</v>
      </c>
      <c r="G24" s="126">
        <f>F24*10%</f>
        <v>324.85</v>
      </c>
      <c r="H24" s="126">
        <f>F24*10%</f>
        <v>324.85</v>
      </c>
      <c r="I24" s="126"/>
      <c r="J24" s="126"/>
      <c r="K24" s="126"/>
      <c r="L24" s="126"/>
      <c r="M24" s="126"/>
      <c r="N24" s="127">
        <f t="shared" si="0"/>
        <v>3898.2</v>
      </c>
      <c r="O24" s="128">
        <f>('01,09,15'!N24*11)+'01,12,15'!N24</f>
        <v>42901.56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>SUM(F12:F25)</f>
        <v>28008.72</v>
      </c>
      <c r="G26" s="27">
        <f aca="true" t="shared" si="2" ref="G26:O26">SUM(G12:G25)</f>
        <v>4090.8439999999996</v>
      </c>
      <c r="H26" s="27">
        <f t="shared" si="2"/>
        <v>1970.5720000000001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27">
        <f t="shared" si="2"/>
        <v>1422</v>
      </c>
      <c r="M26" s="27">
        <f t="shared" si="2"/>
        <v>137.8</v>
      </c>
      <c r="N26" s="27">
        <f t="shared" si="2"/>
        <v>35629.936</v>
      </c>
      <c r="O26" s="27">
        <f t="shared" si="2"/>
        <v>396123.408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30:F30"/>
    <mergeCell ref="M2:N2"/>
    <mergeCell ref="I3:N3"/>
    <mergeCell ref="I4:M4"/>
    <mergeCell ref="C28:F28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0"/>
  <sheetViews>
    <sheetView zoomScale="75" zoomScaleNormal="75" zoomScalePageLayoutView="0" workbookViewId="0" topLeftCell="A1">
      <selection activeCell="N6" sqref="N6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9" max="9" width="1.875" style="0" customWidth="1"/>
    <col min="10" max="10" width="9.25390625" style="0" hidden="1" customWidth="1"/>
    <col min="11" max="11" width="0.12890625" style="0" hidden="1" customWidth="1"/>
    <col min="12" max="12" width="10.375" style="0" customWidth="1"/>
    <col min="13" max="13" width="13.37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49</v>
      </c>
      <c r="F4" s="85"/>
      <c r="G4" s="87"/>
      <c r="H4" s="60"/>
      <c r="I4" s="212" t="s">
        <v>44</v>
      </c>
      <c r="J4" s="212"/>
      <c r="K4" s="212"/>
      <c r="L4" s="212"/>
      <c r="M4" s="212"/>
      <c r="N4" s="37">
        <v>33531.95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 t="s">
        <v>54</v>
      </c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/>
      <c r="M6" s="41"/>
      <c r="N6" s="141" t="s">
        <v>28</v>
      </c>
      <c r="O6" s="121"/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/>
      <c r="M8" s="19">
        <v>0.1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140">
        <v>0.4</v>
      </c>
      <c r="M9" s="20" t="s">
        <v>13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0"/>
      <c r="M10" s="10"/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22" t="s">
        <v>14</v>
      </c>
      <c r="C12" s="123" t="s">
        <v>23</v>
      </c>
      <c r="D12" s="124">
        <v>1</v>
      </c>
      <c r="E12" s="125">
        <v>2297</v>
      </c>
      <c r="F12" s="126">
        <f>E12</f>
        <v>2297</v>
      </c>
      <c r="G12" s="126">
        <f>F12*0.3</f>
        <v>689.1</v>
      </c>
      <c r="H12" s="126">
        <f>F12*10%</f>
        <v>229.70000000000002</v>
      </c>
      <c r="I12" s="126"/>
      <c r="J12" s="126"/>
      <c r="K12" s="126"/>
      <c r="L12" s="126"/>
      <c r="M12" s="126"/>
      <c r="N12" s="127">
        <f>F12+G12+H12+I12+J12+K12+L12+M12</f>
        <v>3215.7999999999997</v>
      </c>
      <c r="O12" s="128">
        <f>N12*12</f>
        <v>38589.6</v>
      </c>
    </row>
    <row r="13" spans="1:15" ht="18">
      <c r="A13" s="45">
        <v>2</v>
      </c>
      <c r="B13" s="122" t="s">
        <v>10</v>
      </c>
      <c r="C13" s="123" t="s">
        <v>26</v>
      </c>
      <c r="D13" s="124">
        <v>1</v>
      </c>
      <c r="E13" s="125">
        <v>1751</v>
      </c>
      <c r="F13" s="126">
        <f>D13*E13</f>
        <v>1751</v>
      </c>
      <c r="G13" s="126">
        <f>F13*0.2</f>
        <v>350.20000000000005</v>
      </c>
      <c r="H13" s="126">
        <f>F13*10%</f>
        <v>175.10000000000002</v>
      </c>
      <c r="I13" s="126"/>
      <c r="J13" s="126"/>
      <c r="K13" s="126"/>
      <c r="L13" s="126"/>
      <c r="M13" s="126"/>
      <c r="N13" s="127">
        <f aca="true" t="shared" si="0" ref="N13:N24">F13+G13+H13+I13+J13+K13+L13+M13</f>
        <v>2276.2999999999997</v>
      </c>
      <c r="O13" s="128">
        <f aca="true" t="shared" si="1" ref="O13:O24">N13*12</f>
        <v>27315.6</v>
      </c>
    </row>
    <row r="14" spans="1:15" ht="18">
      <c r="A14" s="45">
        <v>3</v>
      </c>
      <c r="B14" s="122" t="s">
        <v>15</v>
      </c>
      <c r="C14" s="123" t="s">
        <v>24</v>
      </c>
      <c r="D14" s="124">
        <v>1</v>
      </c>
      <c r="E14" s="125">
        <v>1383</v>
      </c>
      <c r="F14" s="126">
        <f>D14*E14</f>
        <v>1383</v>
      </c>
      <c r="G14" s="126"/>
      <c r="H14" s="126"/>
      <c r="I14" s="126"/>
      <c r="J14" s="126"/>
      <c r="K14" s="126"/>
      <c r="L14" s="126">
        <v>829</v>
      </c>
      <c r="M14" s="126"/>
      <c r="N14" s="127">
        <f t="shared" si="0"/>
        <v>2212</v>
      </c>
      <c r="O14" s="128">
        <f t="shared" si="1"/>
        <v>26544</v>
      </c>
    </row>
    <row r="15" spans="1:15" ht="18">
      <c r="A15" s="47">
        <v>4</v>
      </c>
      <c r="B15" s="129" t="s">
        <v>9</v>
      </c>
      <c r="C15" s="130" t="s">
        <v>25</v>
      </c>
      <c r="D15" s="131">
        <v>1</v>
      </c>
      <c r="E15" s="132">
        <v>1378</v>
      </c>
      <c r="F15" s="133">
        <f>D15*E15</f>
        <v>1378</v>
      </c>
      <c r="G15" s="133"/>
      <c r="H15" s="133"/>
      <c r="I15" s="133"/>
      <c r="J15" s="126"/>
      <c r="K15" s="126"/>
      <c r="L15" s="133"/>
      <c r="M15" s="132">
        <f>F15*0.1</f>
        <v>137.8</v>
      </c>
      <c r="N15" s="127">
        <f t="shared" si="0"/>
        <v>1515.8</v>
      </c>
      <c r="O15" s="128">
        <f t="shared" si="1"/>
        <v>18189.6</v>
      </c>
    </row>
    <row r="16" spans="1:15" ht="18">
      <c r="A16" s="45">
        <v>5</v>
      </c>
      <c r="B16" s="134" t="s">
        <v>31</v>
      </c>
      <c r="C16" s="123"/>
      <c r="D16" s="124"/>
      <c r="E16" s="125"/>
      <c r="F16" s="126"/>
      <c r="G16" s="126"/>
      <c r="H16" s="126"/>
      <c r="I16" s="126" t="s">
        <v>18</v>
      </c>
      <c r="J16" s="126"/>
      <c r="K16" s="126"/>
      <c r="L16" s="126"/>
      <c r="M16" s="126"/>
      <c r="N16" s="127"/>
      <c r="O16" s="128"/>
    </row>
    <row r="17" spans="1:15" ht="18">
      <c r="A17" s="45"/>
      <c r="B17" s="135" t="s">
        <v>19</v>
      </c>
      <c r="C17" s="123" t="s">
        <v>27</v>
      </c>
      <c r="D17" s="124">
        <v>1</v>
      </c>
      <c r="E17" s="125">
        <v>1393</v>
      </c>
      <c r="F17" s="126">
        <f>D17*E17</f>
        <v>1393</v>
      </c>
      <c r="G17" s="126"/>
      <c r="H17" s="126"/>
      <c r="I17" s="126"/>
      <c r="J17" s="126"/>
      <c r="K17" s="126"/>
      <c r="L17" s="126"/>
      <c r="M17" s="126"/>
      <c r="N17" s="127">
        <f t="shared" si="0"/>
        <v>1393</v>
      </c>
      <c r="O17" s="128">
        <f t="shared" si="1"/>
        <v>16716</v>
      </c>
    </row>
    <row r="18" spans="1:15" ht="18">
      <c r="A18" s="46"/>
      <c r="B18" s="134" t="s">
        <v>31</v>
      </c>
      <c r="C18" s="136"/>
      <c r="D18" s="137"/>
      <c r="E18" s="138"/>
      <c r="F18" s="126">
        <f aca="true" t="shared" si="2" ref="F18:F24">D18*E18</f>
        <v>0</v>
      </c>
      <c r="G18" s="126"/>
      <c r="H18" s="126"/>
      <c r="I18" s="126"/>
      <c r="J18" s="126"/>
      <c r="K18" s="126"/>
      <c r="L18" s="126"/>
      <c r="M18" s="126"/>
      <c r="N18" s="127">
        <f t="shared" si="0"/>
        <v>0</v>
      </c>
      <c r="O18" s="128">
        <f t="shared" si="1"/>
        <v>0</v>
      </c>
    </row>
    <row r="19" spans="1:15" ht="18">
      <c r="A19" s="47">
        <v>6</v>
      </c>
      <c r="B19" s="135" t="s">
        <v>32</v>
      </c>
      <c r="C19" s="130" t="s">
        <v>24</v>
      </c>
      <c r="D19" s="124">
        <v>3</v>
      </c>
      <c r="E19" s="125">
        <v>1383</v>
      </c>
      <c r="F19" s="126">
        <f t="shared" si="2"/>
        <v>4149</v>
      </c>
      <c r="G19" s="126"/>
      <c r="H19" s="126"/>
      <c r="I19" s="126"/>
      <c r="J19" s="126"/>
      <c r="K19" s="126"/>
      <c r="L19" s="126">
        <v>829</v>
      </c>
      <c r="M19" s="126"/>
      <c r="N19" s="127">
        <f t="shared" si="0"/>
        <v>4978</v>
      </c>
      <c r="O19" s="128">
        <f t="shared" si="1"/>
        <v>59736</v>
      </c>
    </row>
    <row r="20" spans="1:15" ht="18">
      <c r="A20" s="46">
        <v>7</v>
      </c>
      <c r="B20" s="122" t="s">
        <v>50</v>
      </c>
      <c r="C20" s="123" t="s">
        <v>51</v>
      </c>
      <c r="D20" s="137">
        <v>1</v>
      </c>
      <c r="E20" s="138">
        <v>1842</v>
      </c>
      <c r="F20" s="126">
        <f t="shared" si="2"/>
        <v>1842</v>
      </c>
      <c r="G20" s="126">
        <f>F20*30%</f>
        <v>552.6</v>
      </c>
      <c r="H20" s="126">
        <f>F20*10%</f>
        <v>184.20000000000002</v>
      </c>
      <c r="I20" s="126"/>
      <c r="J20" s="126"/>
      <c r="K20" s="126"/>
      <c r="L20" s="126"/>
      <c r="M20" s="126"/>
      <c r="N20" s="127">
        <f t="shared" si="0"/>
        <v>2578.7999999999997</v>
      </c>
      <c r="O20" s="128">
        <f t="shared" si="1"/>
        <v>30945.6</v>
      </c>
    </row>
    <row r="21" spans="1:15" ht="15.75">
      <c r="A21" s="47">
        <v>8</v>
      </c>
      <c r="B21" s="139" t="s">
        <v>50</v>
      </c>
      <c r="C21" s="130" t="s">
        <v>51</v>
      </c>
      <c r="D21" s="124">
        <v>1.22</v>
      </c>
      <c r="E21" s="125">
        <v>1842</v>
      </c>
      <c r="F21" s="126">
        <f t="shared" si="2"/>
        <v>2247.24</v>
      </c>
      <c r="G21" s="126">
        <f>F21*20%</f>
        <v>449.448</v>
      </c>
      <c r="H21" s="126">
        <f>F21*10%</f>
        <v>224.724</v>
      </c>
      <c r="I21" s="126"/>
      <c r="J21" s="126"/>
      <c r="K21" s="126"/>
      <c r="L21" s="126"/>
      <c r="M21" s="126"/>
      <c r="N21" s="127">
        <f t="shared" si="0"/>
        <v>2921.412</v>
      </c>
      <c r="O21" s="128">
        <f t="shared" si="1"/>
        <v>35056.943999999996</v>
      </c>
    </row>
    <row r="22" spans="1:15" ht="15.75">
      <c r="A22" s="47">
        <v>9</v>
      </c>
      <c r="B22" s="139" t="s">
        <v>50</v>
      </c>
      <c r="C22" s="130" t="s">
        <v>26</v>
      </c>
      <c r="D22" s="124">
        <v>2</v>
      </c>
      <c r="E22" s="125">
        <v>1751</v>
      </c>
      <c r="F22" s="126">
        <f t="shared" si="2"/>
        <v>3502</v>
      </c>
      <c r="G22" s="126">
        <f>F22*30%</f>
        <v>1050.6</v>
      </c>
      <c r="H22" s="126">
        <f>F22*10%</f>
        <v>350.20000000000005</v>
      </c>
      <c r="I22" s="126"/>
      <c r="J22" s="126"/>
      <c r="K22" s="126"/>
      <c r="L22" s="126"/>
      <c r="M22" s="126"/>
      <c r="N22" s="127">
        <f t="shared" si="0"/>
        <v>4902.8</v>
      </c>
      <c r="O22" s="128">
        <f t="shared" si="1"/>
        <v>58833.600000000006</v>
      </c>
    </row>
    <row r="23" spans="1:15" ht="15.75">
      <c r="A23" s="47">
        <v>10</v>
      </c>
      <c r="B23" s="139" t="s">
        <v>50</v>
      </c>
      <c r="C23" s="130" t="s">
        <v>26</v>
      </c>
      <c r="D23" s="124">
        <v>1.9</v>
      </c>
      <c r="E23" s="125">
        <v>1751</v>
      </c>
      <c r="F23" s="126">
        <f t="shared" si="2"/>
        <v>3326.8999999999996</v>
      </c>
      <c r="G23" s="126">
        <f>F23*10%</f>
        <v>332.69</v>
      </c>
      <c r="H23" s="126">
        <f>F23*10%</f>
        <v>332.69</v>
      </c>
      <c r="I23" s="126"/>
      <c r="J23" s="126"/>
      <c r="K23" s="126"/>
      <c r="L23" s="126"/>
      <c r="M23" s="126"/>
      <c r="N23" s="127">
        <f t="shared" si="0"/>
        <v>3992.2799999999997</v>
      </c>
      <c r="O23" s="128">
        <f t="shared" si="1"/>
        <v>47907.36</v>
      </c>
    </row>
    <row r="24" spans="1:15" ht="15.75">
      <c r="A24" s="47">
        <v>11</v>
      </c>
      <c r="B24" s="139" t="s">
        <v>50</v>
      </c>
      <c r="C24" s="130" t="s">
        <v>52</v>
      </c>
      <c r="D24" s="124">
        <v>1.78</v>
      </c>
      <c r="E24" s="125">
        <v>1660</v>
      </c>
      <c r="F24" s="126">
        <f t="shared" si="2"/>
        <v>2954.8</v>
      </c>
      <c r="G24" s="126">
        <f>F24*10%</f>
        <v>295.48</v>
      </c>
      <c r="H24" s="126">
        <f>F24*10%</f>
        <v>295.48</v>
      </c>
      <c r="I24" s="126"/>
      <c r="J24" s="126"/>
      <c r="K24" s="126"/>
      <c r="L24" s="126"/>
      <c r="M24" s="126"/>
      <c r="N24" s="127">
        <f t="shared" si="0"/>
        <v>3545.76</v>
      </c>
      <c r="O24" s="128">
        <f t="shared" si="1"/>
        <v>42549.12</v>
      </c>
    </row>
    <row r="25" spans="1:15" ht="15.75">
      <c r="A25" s="48"/>
      <c r="B25" s="27"/>
      <c r="C25" s="79"/>
      <c r="D25" s="29"/>
      <c r="E25" s="24"/>
      <c r="F25" s="13"/>
      <c r="G25" s="13"/>
      <c r="H25" s="13"/>
      <c r="I25" s="13"/>
      <c r="J25" s="13"/>
      <c r="K25" s="13"/>
      <c r="L25" s="13"/>
      <c r="M25" s="13"/>
      <c r="N25" s="75"/>
      <c r="O25" s="86"/>
    </row>
    <row r="26" spans="1:15" ht="18">
      <c r="A26" s="49"/>
      <c r="B26" s="27" t="s">
        <v>1</v>
      </c>
      <c r="C26" s="27"/>
      <c r="D26" s="31">
        <v>15.9</v>
      </c>
      <c r="E26" s="26"/>
      <c r="F26" s="27">
        <f>SUM(F12:F25)</f>
        <v>26223.94</v>
      </c>
      <c r="G26" s="27">
        <f aca="true" t="shared" si="3" ref="G26:O26">SUM(G12:G25)</f>
        <v>3720.118</v>
      </c>
      <c r="H26" s="27">
        <f t="shared" si="3"/>
        <v>1792.0940000000003</v>
      </c>
      <c r="I26" s="27">
        <f t="shared" si="3"/>
        <v>0</v>
      </c>
      <c r="J26" s="27">
        <f t="shared" si="3"/>
        <v>0</v>
      </c>
      <c r="K26" s="27">
        <f t="shared" si="3"/>
        <v>0</v>
      </c>
      <c r="L26" s="27">
        <f t="shared" si="3"/>
        <v>1658</v>
      </c>
      <c r="M26" s="27">
        <f t="shared" si="3"/>
        <v>137.8</v>
      </c>
      <c r="N26" s="27">
        <f t="shared" si="3"/>
        <v>33531.952</v>
      </c>
      <c r="O26" s="27">
        <f t="shared" si="3"/>
        <v>402383.424</v>
      </c>
    </row>
    <row r="27" spans="1:15" ht="13.5" thickBot="1">
      <c r="A27" s="92"/>
      <c r="B27" s="93"/>
      <c r="C27" s="93"/>
      <c r="D27" s="94"/>
      <c r="E27" s="94"/>
      <c r="F27" s="93" t="s">
        <v>18</v>
      </c>
      <c r="G27" s="93"/>
      <c r="H27" s="93"/>
      <c r="I27" s="93"/>
      <c r="J27" s="93"/>
      <c r="K27" s="93"/>
      <c r="L27" s="93"/>
      <c r="M27" s="93"/>
      <c r="N27" s="99"/>
      <c r="O27" s="98"/>
    </row>
    <row r="28" spans="1:15" ht="14.25">
      <c r="A28" s="64"/>
      <c r="B28" s="65"/>
      <c r="C28" s="210" t="s">
        <v>14</v>
      </c>
      <c r="D28" s="211"/>
      <c r="E28" s="211"/>
      <c r="F28" s="211"/>
      <c r="G28" s="30" t="s">
        <v>30</v>
      </c>
      <c r="H28" s="95"/>
      <c r="I28" s="95" t="s">
        <v>53</v>
      </c>
      <c r="J28" s="96"/>
      <c r="K28" s="96"/>
      <c r="L28" s="65"/>
      <c r="M28" s="65"/>
      <c r="N28" s="65"/>
      <c r="O28" s="80"/>
    </row>
    <row r="29" spans="1:15" ht="12.75">
      <c r="A29" s="52"/>
      <c r="B29" s="11"/>
      <c r="C29" s="11"/>
      <c r="D29" s="11"/>
      <c r="E29" s="12"/>
      <c r="F29" s="51"/>
      <c r="G29" s="50"/>
      <c r="H29" s="50"/>
      <c r="I29" s="50"/>
      <c r="J29" s="50"/>
      <c r="K29" s="50"/>
      <c r="L29" s="50"/>
      <c r="M29" s="11"/>
      <c r="N29" s="11"/>
      <c r="O29" s="11"/>
    </row>
    <row r="30" spans="1:15" ht="14.25">
      <c r="A30" s="52"/>
      <c r="B30" s="11"/>
      <c r="C30" s="189" t="s">
        <v>47</v>
      </c>
      <c r="D30" s="186"/>
      <c r="E30" s="186"/>
      <c r="F30" s="186"/>
      <c r="G30" s="81" t="s">
        <v>29</v>
      </c>
      <c r="H30" s="61"/>
      <c r="I30" s="61" t="s">
        <v>48</v>
      </c>
      <c r="J30" s="61"/>
      <c r="K30" s="61"/>
      <c r="L30" s="50"/>
      <c r="M30" s="11"/>
      <c r="N30" s="11"/>
      <c r="O30" s="11"/>
    </row>
  </sheetData>
  <sheetProtection/>
  <mergeCells count="5">
    <mergeCell ref="C28:F28"/>
    <mergeCell ref="C30:F30"/>
    <mergeCell ref="M2:N2"/>
    <mergeCell ref="I4:M4"/>
    <mergeCell ref="I3:N3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7"/>
  <sheetViews>
    <sheetView zoomScale="75" zoomScaleNormal="75" zoomScalePageLayoutView="0" workbookViewId="0" topLeftCell="A1">
      <selection activeCell="N48" sqref="N48"/>
    </sheetView>
  </sheetViews>
  <sheetFormatPr defaultColWidth="9.00390625" defaultRowHeight="12.75"/>
  <cols>
    <col min="1" max="1" width="4.25390625" style="0" customWidth="1"/>
    <col min="2" max="2" width="31.125" style="0" customWidth="1"/>
    <col min="3" max="3" width="8.625" style="0" customWidth="1"/>
    <col min="4" max="4" width="7.375" style="0" customWidth="1"/>
    <col min="5" max="5" width="15.125" style="0" customWidth="1"/>
    <col min="6" max="6" width="15.00390625" style="0" customWidth="1"/>
    <col min="7" max="7" width="14.375" style="0" customWidth="1"/>
    <col min="8" max="8" width="12.375" style="0" customWidth="1"/>
    <col min="10" max="10" width="9.25390625" style="0" hidden="1" customWidth="1"/>
    <col min="11" max="11" width="0.12890625" style="0" hidden="1" customWidth="1"/>
    <col min="12" max="12" width="6.375" style="0" customWidth="1"/>
    <col min="13" max="13" width="13.375" style="0" customWidth="1"/>
    <col min="14" max="14" width="13.00390625" style="0" customWidth="1"/>
    <col min="15" max="15" width="14.75390625" style="0" customWidth="1"/>
    <col min="17" max="17" width="12.25390625" style="0" customWidth="1"/>
    <col min="18" max="18" width="11.875" style="0" customWidth="1"/>
    <col min="19" max="19" width="7.25390625" style="0" customWidth="1"/>
    <col min="20" max="20" width="9.75390625" style="0" customWidth="1"/>
    <col min="21" max="21" width="9.625" style="0" customWidth="1"/>
  </cols>
  <sheetData>
    <row r="1" ht="13.5" thickBot="1"/>
    <row r="2" spans="1:15" ht="23.25">
      <c r="A2" s="54"/>
      <c r="B2" s="55" t="s">
        <v>38</v>
      </c>
      <c r="C2" s="55"/>
      <c r="D2" s="55"/>
      <c r="E2" s="55"/>
      <c r="F2" s="56" t="s">
        <v>17</v>
      </c>
      <c r="G2" s="56"/>
      <c r="H2" s="57"/>
      <c r="I2" s="57"/>
      <c r="J2" s="57"/>
      <c r="K2" s="58"/>
      <c r="L2" s="59"/>
      <c r="M2" s="209" t="s">
        <v>2</v>
      </c>
      <c r="N2" s="209"/>
      <c r="O2" s="34"/>
    </row>
    <row r="3" spans="1:15" ht="15">
      <c r="A3" s="35"/>
      <c r="B3" s="36" t="s">
        <v>41</v>
      </c>
      <c r="C3" s="36"/>
      <c r="D3" s="36"/>
      <c r="E3" s="36"/>
      <c r="F3" s="36"/>
      <c r="G3" s="36"/>
      <c r="H3" s="36"/>
      <c r="I3" s="196" t="s">
        <v>45</v>
      </c>
      <c r="J3" s="184"/>
      <c r="K3" s="184"/>
      <c r="L3" s="184"/>
      <c r="M3" s="184"/>
      <c r="N3" s="184"/>
      <c r="O3" s="40"/>
    </row>
    <row r="4" spans="1:15" ht="18">
      <c r="A4" s="35"/>
      <c r="B4" s="36" t="s">
        <v>43</v>
      </c>
      <c r="C4" s="36"/>
      <c r="D4" s="36"/>
      <c r="E4" s="85" t="s">
        <v>37</v>
      </c>
      <c r="F4" s="85"/>
      <c r="G4" s="87"/>
      <c r="H4" s="60"/>
      <c r="I4" s="212" t="s">
        <v>44</v>
      </c>
      <c r="J4" s="212"/>
      <c r="K4" s="212"/>
      <c r="L4" s="212"/>
      <c r="M4" s="212"/>
      <c r="N4" s="37">
        <v>26921.11</v>
      </c>
      <c r="O4" s="100"/>
    </row>
    <row r="5" spans="1:15" ht="23.25">
      <c r="A5" s="35"/>
      <c r="B5" s="36"/>
      <c r="C5" s="36"/>
      <c r="D5" s="69"/>
      <c r="E5" s="69"/>
      <c r="F5" s="69" t="s">
        <v>20</v>
      </c>
      <c r="G5" s="69"/>
      <c r="H5" s="36"/>
      <c r="I5" s="36"/>
      <c r="J5" s="36"/>
      <c r="K5" s="36"/>
      <c r="L5" s="38"/>
      <c r="M5" s="38"/>
      <c r="N5" s="38"/>
      <c r="O5" s="71"/>
    </row>
    <row r="6" spans="1:15" ht="1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41" t="s">
        <v>39</v>
      </c>
      <c r="M6" s="41"/>
      <c r="N6" s="42"/>
      <c r="O6" s="121" t="s">
        <v>42</v>
      </c>
    </row>
    <row r="7" spans="1:15" ht="15.75" thickBo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7"/>
      <c r="M7" s="7"/>
      <c r="N7" s="53"/>
      <c r="O7" s="39"/>
    </row>
    <row r="8" spans="1:15" ht="12.75">
      <c r="A8" s="89" t="s">
        <v>3</v>
      </c>
      <c r="B8" s="32" t="s">
        <v>4</v>
      </c>
      <c r="C8" s="22" t="s">
        <v>21</v>
      </c>
      <c r="D8" s="6"/>
      <c r="E8" s="22"/>
      <c r="F8" s="77" t="s">
        <v>33</v>
      </c>
      <c r="G8" s="6"/>
      <c r="H8" s="28">
        <v>0.1</v>
      </c>
      <c r="I8" s="14"/>
      <c r="J8" s="17"/>
      <c r="K8" s="17"/>
      <c r="L8" s="19"/>
      <c r="M8" s="19">
        <v>0.1</v>
      </c>
      <c r="N8" s="74" t="s">
        <v>36</v>
      </c>
      <c r="O8" s="90" t="s">
        <v>36</v>
      </c>
    </row>
    <row r="9" spans="1:15" ht="14.25">
      <c r="A9" s="5"/>
      <c r="B9" s="20" t="s">
        <v>11</v>
      </c>
      <c r="C9" s="8" t="s">
        <v>22</v>
      </c>
      <c r="D9" s="18" t="s">
        <v>5</v>
      </c>
      <c r="E9" s="33" t="s">
        <v>6</v>
      </c>
      <c r="F9" s="8" t="s">
        <v>34</v>
      </c>
      <c r="G9" s="33" t="s">
        <v>12</v>
      </c>
      <c r="H9" s="8" t="s">
        <v>0</v>
      </c>
      <c r="I9" s="15"/>
      <c r="J9" s="15"/>
      <c r="K9" s="15"/>
      <c r="L9" s="8"/>
      <c r="M9" s="20" t="s">
        <v>13</v>
      </c>
      <c r="N9" s="62" t="s">
        <v>7</v>
      </c>
      <c r="O9" s="43" t="s">
        <v>7</v>
      </c>
    </row>
    <row r="10" spans="1:15" ht="12.75">
      <c r="A10" s="97"/>
      <c r="B10" s="9"/>
      <c r="C10" s="9"/>
      <c r="D10" s="9"/>
      <c r="E10" s="9"/>
      <c r="F10" s="10" t="s">
        <v>35</v>
      </c>
      <c r="G10" s="9"/>
      <c r="H10" s="9"/>
      <c r="I10" s="16"/>
      <c r="J10" s="21"/>
      <c r="K10" s="16"/>
      <c r="L10" s="10"/>
      <c r="M10" s="10"/>
      <c r="N10" s="63" t="s">
        <v>8</v>
      </c>
      <c r="O10" s="82" t="s">
        <v>40</v>
      </c>
    </row>
    <row r="11" spans="1:15" ht="14.25">
      <c r="A11" s="44">
        <v>1</v>
      </c>
      <c r="B11" s="1">
        <v>2</v>
      </c>
      <c r="C11" s="1">
        <v>3</v>
      </c>
      <c r="D11" s="23">
        <v>4</v>
      </c>
      <c r="E11" s="2">
        <v>5</v>
      </c>
      <c r="F11" s="2">
        <v>6</v>
      </c>
      <c r="G11" s="2">
        <v>7</v>
      </c>
      <c r="H11" s="2">
        <v>8</v>
      </c>
      <c r="I11" s="3">
        <v>9</v>
      </c>
      <c r="J11" s="3"/>
      <c r="K11" s="3"/>
      <c r="L11" s="4">
        <v>10</v>
      </c>
      <c r="M11" s="4">
        <v>11</v>
      </c>
      <c r="N11" s="4">
        <v>12</v>
      </c>
      <c r="O11" s="83">
        <v>13</v>
      </c>
    </row>
    <row r="12" spans="1:15" ht="18">
      <c r="A12" s="45">
        <v>1</v>
      </c>
      <c r="B12" s="109" t="s">
        <v>14</v>
      </c>
      <c r="C12" s="72" t="s">
        <v>23</v>
      </c>
      <c r="D12" s="67">
        <v>1</v>
      </c>
      <c r="E12" s="24">
        <v>1934</v>
      </c>
      <c r="F12" s="13">
        <f>E12</f>
        <v>1934</v>
      </c>
      <c r="G12" s="13">
        <f>F12*0.3</f>
        <v>580.1999999999999</v>
      </c>
      <c r="H12" s="13">
        <v>193.4</v>
      </c>
      <c r="I12" s="13"/>
      <c r="J12" s="13"/>
      <c r="K12" s="13"/>
      <c r="L12" s="13"/>
      <c r="M12" s="13"/>
      <c r="N12" s="75">
        <f>F12+G12+H12+I12+J12+K12+L12+M12</f>
        <v>2707.6</v>
      </c>
      <c r="O12" s="86">
        <v>32491.2</v>
      </c>
    </row>
    <row r="13" spans="1:15" ht="18">
      <c r="A13" s="45">
        <v>2</v>
      </c>
      <c r="B13" s="109" t="s">
        <v>10</v>
      </c>
      <c r="C13" s="72" t="s">
        <v>26</v>
      </c>
      <c r="D13" s="67">
        <v>1</v>
      </c>
      <c r="E13" s="24">
        <v>1474</v>
      </c>
      <c r="F13" s="13">
        <f>D13*E13</f>
        <v>1474</v>
      </c>
      <c r="G13" s="13">
        <f>F13*0.2</f>
        <v>294.8</v>
      </c>
      <c r="H13" s="13">
        <v>147.4</v>
      </c>
      <c r="I13" s="13"/>
      <c r="J13" s="13"/>
      <c r="K13" s="13"/>
      <c r="L13" s="13"/>
      <c r="M13" s="13"/>
      <c r="N13" s="75">
        <f>F13+G13+H13+I13+J13+K13+L13+M13</f>
        <v>1916.2</v>
      </c>
      <c r="O13" s="86">
        <v>22994.4</v>
      </c>
    </row>
    <row r="14" spans="1:15" ht="18">
      <c r="A14" s="45">
        <v>3</v>
      </c>
      <c r="B14" s="113" t="s">
        <v>15</v>
      </c>
      <c r="C14" s="114" t="s">
        <v>24</v>
      </c>
      <c r="D14" s="102">
        <v>1</v>
      </c>
      <c r="E14" s="115">
        <v>1223</v>
      </c>
      <c r="F14" s="105">
        <f>D14*E14</f>
        <v>1223</v>
      </c>
      <c r="G14" s="105"/>
      <c r="H14" s="105"/>
      <c r="I14" s="105"/>
      <c r="J14" s="105"/>
      <c r="K14" s="105"/>
      <c r="L14" s="105"/>
      <c r="M14" s="105"/>
      <c r="N14" s="108">
        <f>F14</f>
        <v>1223</v>
      </c>
      <c r="O14" s="103">
        <v>14676</v>
      </c>
    </row>
    <row r="15" spans="1:15" ht="18">
      <c r="A15" s="47">
        <v>4</v>
      </c>
      <c r="B15" s="116" t="s">
        <v>9</v>
      </c>
      <c r="C15" s="117" t="s">
        <v>25</v>
      </c>
      <c r="D15" s="118">
        <v>1</v>
      </c>
      <c r="E15" s="119">
        <v>1218</v>
      </c>
      <c r="F15" s="104">
        <f>D15*E15</f>
        <v>1218</v>
      </c>
      <c r="G15" s="104"/>
      <c r="H15" s="104"/>
      <c r="I15" s="104"/>
      <c r="J15" s="105"/>
      <c r="K15" s="105"/>
      <c r="L15" s="104"/>
      <c r="M15" s="119">
        <f>F15*0.1</f>
        <v>121.80000000000001</v>
      </c>
      <c r="N15" s="120">
        <f>F15+M15</f>
        <v>1339.8</v>
      </c>
      <c r="O15" s="103">
        <v>16077.6</v>
      </c>
    </row>
    <row r="16" spans="1:15" ht="18">
      <c r="A16" s="45">
        <v>5</v>
      </c>
      <c r="B16" s="101" t="s">
        <v>31</v>
      </c>
      <c r="C16" s="72"/>
      <c r="D16" s="70"/>
      <c r="E16" s="24"/>
      <c r="F16" s="13"/>
      <c r="G16" s="13"/>
      <c r="H16" s="13"/>
      <c r="I16" s="13" t="s">
        <v>18</v>
      </c>
      <c r="J16" s="13"/>
      <c r="K16" s="13"/>
      <c r="L16" s="13"/>
      <c r="M16" s="13"/>
      <c r="N16" s="75"/>
      <c r="O16" s="86"/>
    </row>
    <row r="17" spans="1:15" ht="18">
      <c r="A17" s="45"/>
      <c r="B17" s="107" t="s">
        <v>19</v>
      </c>
      <c r="C17" s="114" t="s">
        <v>27</v>
      </c>
      <c r="D17" s="102">
        <v>1</v>
      </c>
      <c r="E17" s="115">
        <v>1233</v>
      </c>
      <c r="F17" s="105">
        <f>D17*E17</f>
        <v>1233</v>
      </c>
      <c r="G17" s="105"/>
      <c r="H17" s="105"/>
      <c r="I17" s="105"/>
      <c r="J17" s="105"/>
      <c r="K17" s="105"/>
      <c r="L17" s="105"/>
      <c r="M17" s="105"/>
      <c r="N17" s="108">
        <f>F17+G17+H17+I17+J17+K17+L17+M17</f>
        <v>1233</v>
      </c>
      <c r="O17" s="103">
        <v>14796</v>
      </c>
    </row>
    <row r="18" spans="1:15" ht="18">
      <c r="A18" s="46"/>
      <c r="B18" s="101" t="s">
        <v>31</v>
      </c>
      <c r="C18" s="73"/>
      <c r="D18" s="106"/>
      <c r="E18" s="25"/>
      <c r="F18" s="13"/>
      <c r="G18" s="13"/>
      <c r="H18" s="13"/>
      <c r="I18" s="13"/>
      <c r="J18" s="13"/>
      <c r="K18" s="13"/>
      <c r="L18" s="13"/>
      <c r="M18" s="13"/>
      <c r="N18" s="75"/>
      <c r="O18" s="86"/>
    </row>
    <row r="19" spans="1:15" ht="18">
      <c r="A19" s="47">
        <v>6</v>
      </c>
      <c r="B19" s="107" t="s">
        <v>32</v>
      </c>
      <c r="C19" s="117" t="s">
        <v>24</v>
      </c>
      <c r="D19" s="102">
        <v>3</v>
      </c>
      <c r="E19" s="115">
        <v>1223</v>
      </c>
      <c r="F19" s="105">
        <v>3669</v>
      </c>
      <c r="G19" s="105"/>
      <c r="H19" s="105"/>
      <c r="I19" s="105"/>
      <c r="J19" s="105"/>
      <c r="K19" s="105"/>
      <c r="L19" s="105"/>
      <c r="M19" s="105"/>
      <c r="N19" s="108">
        <f>F19</f>
        <v>3669</v>
      </c>
      <c r="O19" s="103">
        <v>44028</v>
      </c>
    </row>
    <row r="20" spans="1:15" ht="18">
      <c r="A20" s="46">
        <v>7</v>
      </c>
      <c r="B20" s="109" t="s">
        <v>16</v>
      </c>
      <c r="C20" s="110"/>
      <c r="D20" s="111">
        <v>7.9</v>
      </c>
      <c r="E20" s="68"/>
      <c r="F20" s="66">
        <v>11465.61</v>
      </c>
      <c r="G20" s="66">
        <v>2220.5</v>
      </c>
      <c r="H20" s="66">
        <v>1146.4</v>
      </c>
      <c r="I20" s="66"/>
      <c r="J20" s="66"/>
      <c r="K20" s="66"/>
      <c r="L20" s="66"/>
      <c r="M20" s="66"/>
      <c r="N20" s="88">
        <f>F20+G20+H20</f>
        <v>14832.51</v>
      </c>
      <c r="O20" s="112">
        <v>177990.12</v>
      </c>
    </row>
    <row r="21" spans="1:15" ht="15.75">
      <c r="A21" s="47"/>
      <c r="B21" s="91"/>
      <c r="C21" s="78"/>
      <c r="D21" s="29"/>
      <c r="E21" s="24"/>
      <c r="F21" s="13"/>
      <c r="G21" s="13"/>
      <c r="H21" s="13"/>
      <c r="I21" s="13"/>
      <c r="J21" s="13"/>
      <c r="K21" s="13"/>
      <c r="L21" s="13"/>
      <c r="M21" s="13"/>
      <c r="N21" s="75"/>
      <c r="O21" s="86"/>
    </row>
    <row r="22" spans="1:15" ht="15.75">
      <c r="A22" s="48"/>
      <c r="B22" s="27"/>
      <c r="C22" s="79"/>
      <c r="D22" s="29"/>
      <c r="E22" s="24"/>
      <c r="F22" s="13"/>
      <c r="G22" s="13"/>
      <c r="H22" s="13"/>
      <c r="I22" s="13"/>
      <c r="J22" s="13"/>
      <c r="K22" s="13"/>
      <c r="L22" s="13"/>
      <c r="M22" s="13"/>
      <c r="N22" s="75"/>
      <c r="O22" s="86"/>
    </row>
    <row r="23" spans="1:15" ht="18">
      <c r="A23" s="49"/>
      <c r="B23" s="27" t="s">
        <v>1</v>
      </c>
      <c r="C23" s="27"/>
      <c r="D23" s="31">
        <v>15.9</v>
      </c>
      <c r="E23" s="26"/>
      <c r="F23" s="27">
        <f>F12+F13+F14+F15+F17+F19+F20</f>
        <v>22216.61</v>
      </c>
      <c r="G23" s="27">
        <f>SUM(G12:G22)</f>
        <v>3095.5</v>
      </c>
      <c r="H23" s="27">
        <f>SUM(H12:H22)</f>
        <v>1487.2</v>
      </c>
      <c r="I23" s="27"/>
      <c r="J23" s="27"/>
      <c r="K23" s="27"/>
      <c r="L23" s="27"/>
      <c r="M23" s="27">
        <f>SUM(M12:M22)</f>
        <v>121.80000000000001</v>
      </c>
      <c r="N23" s="76">
        <f>N12+N13+N14+N15+N17+N19+N20</f>
        <v>26921.11</v>
      </c>
      <c r="O23" s="84">
        <f>O12+O13+O14+O15+O17+O19+O20</f>
        <v>323053.32</v>
      </c>
    </row>
    <row r="24" spans="1:15" ht="13.5" thickBot="1">
      <c r="A24" s="92"/>
      <c r="B24" s="93"/>
      <c r="C24" s="93"/>
      <c r="D24" s="94"/>
      <c r="E24" s="94"/>
      <c r="F24" s="93" t="s">
        <v>18</v>
      </c>
      <c r="G24" s="93"/>
      <c r="H24" s="93"/>
      <c r="I24" s="93"/>
      <c r="J24" s="93"/>
      <c r="K24" s="93"/>
      <c r="L24" s="93"/>
      <c r="M24" s="93"/>
      <c r="N24" s="99"/>
      <c r="O24" s="98"/>
    </row>
    <row r="25" spans="1:15" ht="14.25">
      <c r="A25" s="64"/>
      <c r="B25" s="65"/>
      <c r="C25" s="210" t="s">
        <v>46</v>
      </c>
      <c r="D25" s="211"/>
      <c r="E25" s="211"/>
      <c r="F25" s="211"/>
      <c r="G25" s="30" t="s">
        <v>30</v>
      </c>
      <c r="H25" s="95"/>
      <c r="I25" s="95" t="s">
        <v>28</v>
      </c>
      <c r="J25" s="96"/>
      <c r="K25" s="96"/>
      <c r="L25" s="65"/>
      <c r="M25" s="65"/>
      <c r="N25" s="65"/>
      <c r="O25" s="80"/>
    </row>
    <row r="26" spans="1:15" ht="12.75">
      <c r="A26" s="52"/>
      <c r="B26" s="11"/>
      <c r="C26" s="11"/>
      <c r="D26" s="11"/>
      <c r="E26" s="12"/>
      <c r="F26" s="51"/>
      <c r="G26" s="50"/>
      <c r="H26" s="50"/>
      <c r="I26" s="50"/>
      <c r="J26" s="50"/>
      <c r="K26" s="50"/>
      <c r="L26" s="50"/>
      <c r="M26" s="11"/>
      <c r="N26" s="11"/>
      <c r="O26" s="11"/>
    </row>
    <row r="27" spans="1:15" ht="14.25">
      <c r="A27" s="52"/>
      <c r="B27" s="11"/>
      <c r="C27" s="189" t="s">
        <v>47</v>
      </c>
      <c r="D27" s="186"/>
      <c r="E27" s="186"/>
      <c r="F27" s="186"/>
      <c r="G27" s="81" t="s">
        <v>29</v>
      </c>
      <c r="H27" s="61"/>
      <c r="I27" s="61" t="s">
        <v>48</v>
      </c>
      <c r="J27" s="61"/>
      <c r="K27" s="61"/>
      <c r="L27" s="50"/>
      <c r="M27" s="11"/>
      <c r="N27" s="11"/>
      <c r="O27" s="11"/>
    </row>
  </sheetData>
  <sheetProtection/>
  <mergeCells count="5">
    <mergeCell ref="C25:F25"/>
    <mergeCell ref="C27:F27"/>
    <mergeCell ref="M2:N2"/>
    <mergeCell ref="I4:M4"/>
    <mergeCell ref="I3:N3"/>
  </mergeCells>
  <printOptions/>
  <pageMargins left="0.3937007874015748" right="0.3937007874015748" top="1.968503937007874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Алла</cp:lastModifiedBy>
  <cp:lastPrinted>2016-10-19T08:43:05Z</cp:lastPrinted>
  <dcterms:created xsi:type="dcterms:W3CDTF">2006-10-24T13:58:35Z</dcterms:created>
  <dcterms:modified xsi:type="dcterms:W3CDTF">2016-10-19T08:43:33Z</dcterms:modified>
  <cp:category/>
  <cp:version/>
  <cp:contentType/>
  <cp:contentStatus/>
</cp:coreProperties>
</file>